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hidePivotFieldList="1"/>
  <mc:AlternateContent xmlns:mc="http://schemas.openxmlformats.org/markup-compatibility/2006">
    <mc:Choice Requires="x15">
      <x15ac:absPath xmlns:x15ac="http://schemas.microsoft.com/office/spreadsheetml/2010/11/ac" url="/Users/amydroitcour/Downloads/"/>
    </mc:Choice>
  </mc:AlternateContent>
  <xr:revisionPtr revIDLastSave="0" documentId="8_{0379B6F7-9177-401B-AF50-D4042FABEB93}" xr6:coauthVersionLast="47" xr6:coauthVersionMax="47" xr10:uidLastSave="{00000000-0000-0000-0000-000000000000}"/>
  <bookViews>
    <workbookView xWindow="0" yWindow="760" windowWidth="30240" windowHeight="18880" xr2:uid="{88129544-4BD0-4CBB-9D65-940E7E417A04}"/>
  </bookViews>
  <sheets>
    <sheet name="ReadMe" sheetId="9" r:id="rId1"/>
    <sheet name="Load and Sizing Calc" sheetId="4" r:id="rId2"/>
    <sheet name="ComCheck Style (MG - LiqDes)" sheetId="8"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4" l="1"/>
  <c r="F31" i="4"/>
  <c r="H31" i="4"/>
  <c r="H32" i="4"/>
  <c r="F32" i="4"/>
  <c r="D32" i="4"/>
  <c r="F69" i="8"/>
  <c r="E69" i="8"/>
  <c r="D69" i="8"/>
  <c r="C69" i="8"/>
  <c r="M61" i="8"/>
  <c r="L61" i="8"/>
  <c r="K61" i="8"/>
  <c r="J61" i="8"/>
  <c r="M57" i="8"/>
  <c r="L57" i="8"/>
  <c r="E60" i="8"/>
  <c r="E70" i="8"/>
  <c r="K57" i="8"/>
  <c r="J57" i="8"/>
  <c r="C60" i="8"/>
  <c r="C70" i="8"/>
  <c r="F56" i="8"/>
  <c r="D56" i="8"/>
  <c r="M45" i="8"/>
  <c r="L45" i="8"/>
  <c r="K45" i="8"/>
  <c r="J45" i="8"/>
  <c r="F43" i="8"/>
  <c r="E43" i="8"/>
  <c r="D43" i="8"/>
  <c r="C43" i="8"/>
  <c r="I40" i="8"/>
  <c r="H40" i="8"/>
  <c r="F30" i="8"/>
  <c r="D30" i="8"/>
  <c r="F29" i="8"/>
  <c r="D29" i="8"/>
  <c r="L28" i="8"/>
  <c r="J28" i="8"/>
  <c r="C26" i="8"/>
  <c r="M25" i="8"/>
  <c r="L25" i="8"/>
  <c r="K25" i="8"/>
  <c r="J25" i="8"/>
  <c r="M24" i="8"/>
  <c r="F31" i="8"/>
  <c r="M41" i="8"/>
  <c r="L24" i="8"/>
  <c r="E31" i="8"/>
  <c r="L41" i="8"/>
  <c r="K24" i="8"/>
  <c r="D31" i="8"/>
  <c r="K41" i="8"/>
  <c r="J24" i="8"/>
  <c r="C31" i="8"/>
  <c r="J41" i="8"/>
  <c r="M63" i="4"/>
  <c r="L63" i="4"/>
  <c r="M59" i="4"/>
  <c r="L59" i="4"/>
  <c r="M47" i="4"/>
  <c r="L47" i="4"/>
  <c r="L30" i="4"/>
  <c r="L32" i="4"/>
  <c r="C34" i="4"/>
  <c r="L44" i="4"/>
  <c r="M27" i="4"/>
  <c r="L27" i="4"/>
  <c r="M26" i="4"/>
  <c r="L26" i="4"/>
  <c r="C71" i="4"/>
  <c r="D71" i="4"/>
  <c r="C62" i="4"/>
  <c r="C72" i="4"/>
  <c r="D62" i="4"/>
  <c r="D72" i="4"/>
  <c r="C45" i="4"/>
  <c r="D45" i="4"/>
  <c r="C33" i="4"/>
  <c r="L43" i="4"/>
  <c r="D33" i="4"/>
  <c r="M43" i="4"/>
  <c r="C28" i="4"/>
  <c r="T60" i="4"/>
  <c r="H71" i="4"/>
  <c r="G71" i="4"/>
  <c r="F71" i="4"/>
  <c r="E71" i="4"/>
  <c r="Q63" i="4"/>
  <c r="P63" i="4"/>
  <c r="O63" i="4"/>
  <c r="N63" i="4"/>
  <c r="Q59" i="4"/>
  <c r="P59" i="4"/>
  <c r="G62" i="4"/>
  <c r="G72" i="4"/>
  <c r="O59" i="4"/>
  <c r="N59" i="4"/>
  <c r="E62" i="4"/>
  <c r="E72" i="4"/>
  <c r="Q47" i="4"/>
  <c r="P47" i="4"/>
  <c r="O47" i="4"/>
  <c r="N47" i="4"/>
  <c r="T47" i="4" a="1"/>
  <c r="T47" i="4"/>
  <c r="H45" i="4"/>
  <c r="G45" i="4"/>
  <c r="F45" i="4"/>
  <c r="E45" i="4"/>
  <c r="K42" i="4"/>
  <c r="J42" i="4"/>
  <c r="P30" i="4"/>
  <c r="N30" i="4"/>
  <c r="E28" i="4"/>
  <c r="Q27" i="4"/>
  <c r="P27" i="4"/>
  <c r="O27" i="4"/>
  <c r="N27" i="4"/>
  <c r="Q26" i="4"/>
  <c r="P26" i="4"/>
  <c r="O26" i="4"/>
  <c r="N26" i="4"/>
  <c r="K30" i="8"/>
  <c r="D32" i="8"/>
  <c r="K42" i="8"/>
  <c r="J30" i="8"/>
  <c r="C32" i="8"/>
  <c r="J42" i="8"/>
  <c r="M30" i="8"/>
  <c r="F32" i="8"/>
  <c r="M42" i="8"/>
  <c r="L30" i="8"/>
  <c r="E32" i="8"/>
  <c r="L42" i="8"/>
  <c r="I43" i="8"/>
  <c r="H43" i="8"/>
  <c r="J70" i="8"/>
  <c r="D60" i="8"/>
  <c r="D70" i="8"/>
  <c r="K70" i="8"/>
  <c r="L70" i="8"/>
  <c r="F60" i="8"/>
  <c r="F70" i="8"/>
  <c r="M70" i="8"/>
  <c r="J69" i="8"/>
  <c r="K69" i="8"/>
  <c r="L69" i="8"/>
  <c r="M69" i="8"/>
  <c r="M71" i="4"/>
  <c r="L71" i="4"/>
  <c r="E33" i="4"/>
  <c r="N43" i="4"/>
  <c r="K45" i="4"/>
  <c r="G33" i="4"/>
  <c r="P43" i="4"/>
  <c r="F33" i="4"/>
  <c r="O43" i="4"/>
  <c r="L72" i="4"/>
  <c r="M32" i="4"/>
  <c r="D34" i="4"/>
  <c r="T42" i="4"/>
  <c r="T30" i="4"/>
  <c r="J45" i="4"/>
  <c r="T43" i="4" a="1"/>
  <c r="T43" i="4"/>
  <c r="H33" i="4"/>
  <c r="Q43" i="4"/>
  <c r="H62" i="4"/>
  <c r="H72" i="4"/>
  <c r="F62" i="4"/>
  <c r="F72" i="4"/>
  <c r="N71" i="4"/>
  <c r="Q32" i="4"/>
  <c r="H34" i="4"/>
  <c r="P32" i="4"/>
  <c r="G34" i="4"/>
  <c r="O32" i="4"/>
  <c r="F34" i="4"/>
  <c r="N32" i="4"/>
  <c r="E34" i="4"/>
  <c r="O71" i="4"/>
  <c r="P71" i="4"/>
  <c r="Q71" i="4"/>
  <c r="M72" i="4"/>
  <c r="M44" i="4"/>
  <c r="T71" i="4" a="1"/>
  <c r="T71" i="4"/>
  <c r="Q72" i="4"/>
  <c r="Q44" i="4"/>
  <c r="P72" i="4"/>
  <c r="P44" i="4"/>
  <c r="O72" i="4"/>
  <c r="O44" i="4"/>
  <c r="N72" i="4"/>
  <c r="N44" i="4"/>
  <c r="T44" i="4" a="1"/>
  <c r="T44" i="4"/>
  <c r="T72" i="4" a="1"/>
  <c r="T7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tc={EC5B9079-2983-4D90-967B-0E31A7C40742}</author>
    <author>tc={8F732B8C-9394-4C26-9E32-2FC5DBB85A78}</author>
    <author>tc={F4E7B45A-6599-41E2-91E8-AC86EB2A6A4B}</author>
  </authors>
  <commentList>
    <comment ref="A41" authorId="0" shapeId="0" xr:uid="{EC5B9079-2983-4D90-967B-0E31A7C40742}">
      <text>
        <t>[Threaded comment]
Your version of Excel allows you to read this threaded comment; however, any edits to it will get removed if the file is opened in a newer version of Excel. Learn more: https://go.microsoft.com/fwlink/?linkid=870924
Comment:
    This should be total capacity</t>
      </text>
    </comment>
    <comment ref="A42" authorId="1" shapeId="0" xr:uid="{8F732B8C-9394-4C26-9E32-2FC5DBB85A78}">
      <text>
        <t>[Threaded comment]
Your version of Excel allows you to read this threaded comment; however, any edits to it will get removed if the file is opened in a newer version of Excel. Learn more: https://go.microsoft.com/fwlink/?linkid=870924
Comment:
    Latent capacity</t>
      </text>
    </comment>
    <comment ref="A44" authorId="2" shapeId="0" xr:uid="{F4E7B45A-6599-41E2-91E8-AC86EB2A6A4B}">
      <text>
        <t>[Threaded comment]
Your version of Excel allows you to read this threaded comment; however, any edits to it will get removed if the file is opened in a newer version of Excel. Learn more: https://go.microsoft.com/fwlink/?linkid=870924
Comment:
    Should the reheat load be calculated?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<sst xmlns="http://schemas.openxmlformats.org/spreadsheetml/2006/main" count="368" uniqueCount="139">
  <si>
    <t xml:space="preserve">THIS DRAFT DOCUMENT WAS DEVELOPED BY THE STATEWIDE UTILITY CODES AND STANDARDS ENHANCEMENT (CASE) TEAM </t>
  </si>
  <si>
    <t>The California Statewide Codes and Standards Enhancement (CASE) Program is funded in part by California utility customers under the auspices of the California Public Utilities Commission. Copyright 2025 Pacific Gas and Electric Company, Southern California Edison, San Diego Gas &amp; Electric Company. All rights reserved, except that this document may be used, copied, and distributed without modification. Neither Pacific Gas and Electric Company, Southern California Edison, San Diego Gas &amp; Electric Company, or any of its employees make any warranty, express or implied; or assume any legal liability or responsibility for the accuracy, completeness or usefulness of any data, information, method, product, policy or process disclosed in this document; or represent that its use will not infringe any privately-owned rights including, but not limited to, patents, trademarks or copyrights.</t>
  </si>
  <si>
    <t>This Draft Document was developed by the Statewide Utility Codes and Standards Enhancement Team. Please see the Read Me Tab for more information.</t>
  </si>
  <si>
    <t>For each room over 30w/sf, prepare the following performance matrix.</t>
  </si>
  <si>
    <t>Facility Ambient Design Conditions</t>
  </si>
  <si>
    <t>Key</t>
  </si>
  <si>
    <t>ASHRAE WMO Station:</t>
  </si>
  <si>
    <t>User Input Value</t>
  </si>
  <si>
    <t>Summer Design (0.4%)</t>
  </si>
  <si>
    <t>DB (°F)</t>
  </si>
  <si>
    <t>Default no value</t>
  </si>
  <si>
    <t>MCWB (°F)</t>
  </si>
  <si>
    <t>Calculated Value</t>
  </si>
  <si>
    <t>Winter Design (99%):</t>
  </si>
  <si>
    <t>Facility Room Details</t>
  </si>
  <si>
    <t>Fill out the following for each room/CEH Space</t>
  </si>
  <si>
    <t>Room Name:</t>
  </si>
  <si>
    <t>(Can be multiple rooms of the same size)</t>
  </si>
  <si>
    <t>Canopy Square Feet:</t>
  </si>
  <si>
    <t>Provide the Design Space Conditions for the four CEH environment operating conditions:</t>
  </si>
  <si>
    <t>Week 1 of Grow Cycle</t>
  </si>
  <si>
    <t>Early/Mid Plant Life</t>
  </si>
  <si>
    <t>Late Plant Life</t>
  </si>
  <si>
    <t>Day</t>
  </si>
  <si>
    <t>Night</t>
  </si>
  <si>
    <t>Daytime Room Conditions  
(Lights On)</t>
  </si>
  <si>
    <t>WB (°F)</t>
  </si>
  <si>
    <t>CEH Room Load Calc</t>
  </si>
  <si>
    <t>Provide the CEH Environmental Load Requirements for each space at the 6 prescribed conditions:</t>
  </si>
  <si>
    <t>Check Operation:</t>
  </si>
  <si>
    <t>Conversions &amp; Calculations</t>
  </si>
  <si>
    <t>Check question</t>
  </si>
  <si>
    <t>Resp.</t>
  </si>
  <si>
    <t>Early Plant Life</t>
  </si>
  <si>
    <t>Horticultural Lighting</t>
  </si>
  <si>
    <t>(kW)</t>
  </si>
  <si>
    <t>Convert -&gt;</t>
  </si>
  <si>
    <t>BTU/hr</t>
  </si>
  <si>
    <t>Motor Heat (Fan Power)</t>
  </si>
  <si>
    <t>Standalone Dehu Load</t>
  </si>
  <si>
    <t>(BTU/hr)</t>
  </si>
  <si>
    <t>Envelope Load (Optional)</t>
  </si>
  <si>
    <t>Plant Irrigation</t>
  </si>
  <si>
    <t>(gal/day)</t>
  </si>
  <si>
    <t>lbm/day</t>
  </si>
  <si>
    <t>Does Late Plant life have more irrigation than early plant life?</t>
  </si>
  <si>
    <t xml:space="preserve">% of Total Irrigation Transpired  </t>
  </si>
  <si>
    <t>%</t>
  </si>
  <si>
    <t>Hours (Day/Night)</t>
  </si>
  <si>
    <t>(hrs)</t>
  </si>
  <si>
    <t>Calc -&gt;</t>
  </si>
  <si>
    <t>lb/hr</t>
  </si>
  <si>
    <t xml:space="preserve"> Sensible Space Load</t>
  </si>
  <si>
    <t>&lt;- Calc</t>
  </si>
  <si>
    <t>Evapotranspiration Load</t>
  </si>
  <si>
    <t>DO NOT ADD SENSIBLE AND EVAPOTRANSPIRATION LOAD FOR TOTAL LOAD</t>
  </si>
  <si>
    <t>Prescriptive Compliance and Cooling System Operating Performance Information</t>
  </si>
  <si>
    <t xml:space="preserve">Cooling/Integrated System Equipment Specification </t>
  </si>
  <si>
    <r>
      <t xml:space="preserve">Input the Primary System Performance Information </t>
    </r>
    <r>
      <rPr>
        <b/>
        <sz val="14"/>
        <color rgb="FF000000"/>
        <rFont val="Aptos Narrow"/>
        <scheme val="minor"/>
      </rPr>
      <t>that corresponds to the ambient and CEH space operating conditions and loads above:</t>
    </r>
  </si>
  <si>
    <t>Min</t>
  </si>
  <si>
    <t>Max</t>
  </si>
  <si>
    <t xml:space="preserve">System Operating Air Flow </t>
  </si>
  <si>
    <t>(CFM)</t>
  </si>
  <si>
    <t>Min/Max -&gt;</t>
  </si>
  <si>
    <t>Does the system have variable air flow?</t>
  </si>
  <si>
    <t>prescriptive</t>
  </si>
  <si>
    <t>Total Cooling Operating Capacity</t>
  </si>
  <si>
    <t>Compare -&gt;</t>
  </si>
  <si>
    <t>Is the total cooling capacity at each condition at least 80% of the total?</t>
  </si>
  <si>
    <t>Latent Removal Operating Capacity</t>
  </si>
  <si>
    <t>Is the total latent removal capacity at each condition at least 80% of the total?</t>
  </si>
  <si>
    <t>Operating Sensible Heat Ratio</t>
  </si>
  <si>
    <t>Reheat Operating Load</t>
  </si>
  <si>
    <t>Recovered Heat Operating Capacity</t>
  </si>
  <si>
    <t>Does the system recover at least 90% of the reheat requirement?</t>
  </si>
  <si>
    <t>Source of Recovered heat:</t>
  </si>
  <si>
    <t>Text or Selection</t>
  </si>
  <si>
    <t>Cooling Stages:</t>
  </si>
  <si>
    <t>#</t>
  </si>
  <si>
    <t>Cooling Stage # Type:</t>
  </si>
  <si>
    <t>Variable or Constant</t>
  </si>
  <si>
    <t>"Operating" Loads and Capacities  mean those operating loads on the system at the design CEH space conditions at the Summer Design Outdoor Conditions.</t>
  </si>
  <si>
    <t>Additional Equipment Specification</t>
  </si>
  <si>
    <t>Quantity of Standalone Dehumidifiers</t>
  </si>
  <si>
    <t>(#)</t>
  </si>
  <si>
    <t>Moisture Removal Capacity
(At operating conditions)</t>
  </si>
  <si>
    <t>(pints/day)</t>
  </si>
  <si>
    <t>lbm/hr</t>
  </si>
  <si>
    <t>Standalone Dehumidifier Moisture Removal Efficiency</t>
  </si>
  <si>
    <t>(L/kWh)</t>
  </si>
  <si>
    <t>Meets federal minimum standard (2.41 L/kWh)</t>
  </si>
  <si>
    <t>Standalone Dehumidifier Motor Power</t>
  </si>
  <si>
    <t>(kW/ea)</t>
  </si>
  <si>
    <t>Total Hourly Moisture Removal Capacity</t>
  </si>
  <si>
    <t>(lbm/hr)</t>
  </si>
  <si>
    <t>Supplemental Heating Capacity</t>
  </si>
  <si>
    <t xml:space="preserve">Supplemental Heating Capacity </t>
  </si>
  <si>
    <t>Mandatory Sizing Requirements - All System Types</t>
  </si>
  <si>
    <t>System Summary (including Standalone and Supplemental Heat)</t>
  </si>
  <si>
    <t>Total System Cooling Capacity</t>
  </si>
  <si>
    <t>Does the system have enough cooling capacity? (Positive = Yes)</t>
  </si>
  <si>
    <t>mandatory</t>
  </si>
  <si>
    <t>Total Latent Removal Capacity</t>
  </si>
  <si>
    <t>Does the system have enough moisture removal capacity? (Positive = Yes)</t>
  </si>
  <si>
    <t>"Operating" Loads mean those operating loads on the system at the design CEH space conditions at the Summer Design Outdoor Conditions.</t>
  </si>
  <si>
    <t>Compliance Summary</t>
  </si>
  <si>
    <t>Does this meet prescriptive requirements?</t>
  </si>
  <si>
    <t>Does this meet mandatory requirements?</t>
  </si>
  <si>
    <t>Facility Ambient Design Conditions:</t>
  </si>
  <si>
    <t>DB</t>
  </si>
  <si>
    <r>
      <rPr>
        <sz val="11"/>
        <color theme="1"/>
        <rFont val="Aptos Narrow"/>
        <family val="2"/>
      </rPr>
      <t>°</t>
    </r>
    <r>
      <rPr>
        <sz val="11"/>
        <color theme="1"/>
        <rFont val="Aptos Narrow"/>
        <family val="2"/>
        <scheme val="minor"/>
      </rPr>
      <t>F</t>
    </r>
  </si>
  <si>
    <t>MCWB</t>
  </si>
  <si>
    <t>The following for each room/CEH Space</t>
  </si>
  <si>
    <t>Flower 1</t>
  </si>
  <si>
    <t>csf</t>
  </si>
  <si>
    <t xml:space="preserve">Room Conditions  </t>
  </si>
  <si>
    <t>Provide the CEH Environmental Load Requirements for each space at the 4 prescribed conditions:</t>
  </si>
  <si>
    <t>ComCheck Operation:</t>
  </si>
  <si>
    <t>Y/N</t>
  </si>
  <si>
    <t>% of Total Irrigation day or night</t>
  </si>
  <si>
    <t>Lighting Hours (Day/Night)</t>
  </si>
  <si>
    <t>DO NOT ADD SENSIBLE AND ET LOAD FOR TOTAL LOAD</t>
  </si>
  <si>
    <r>
      <rPr>
        <sz val="11"/>
        <color rgb="FF000000"/>
        <rFont val="Aptos Narrow"/>
        <scheme val="minor"/>
      </rPr>
      <t xml:space="preserve">Input the Primary System Performance Information </t>
    </r>
    <r>
      <rPr>
        <b/>
        <sz val="11"/>
        <color rgb="FF000000"/>
        <rFont val="Aptos Narrow"/>
        <scheme val="minor"/>
      </rPr>
      <t>that corresponds to the ambient and CEH space operating conditions and loads above:</t>
    </r>
  </si>
  <si>
    <t>Values not equal to eachother</t>
  </si>
  <si>
    <t>Total Cooling Operating Load</t>
  </si>
  <si>
    <t>If its positive</t>
  </si>
  <si>
    <t>Latent Removal Operating Load</t>
  </si>
  <si>
    <t>Is the SHR less than 0.45 at atleast one condition?</t>
  </si>
  <si>
    <t>If any of these values are below 0.45</t>
  </si>
  <si>
    <t>90 or above (Y)</t>
  </si>
  <si>
    <t>(qty Ea.)</t>
  </si>
  <si>
    <t>Moisture removal capacity
(At Operating Conditions)</t>
  </si>
  <si>
    <t>Standalone dehumidifier moisture removal efficiency</t>
  </si>
  <si>
    <t>Meets federal minimum standard (2.41l/kWh)</t>
  </si>
  <si>
    <t>Standalone Motor Power</t>
  </si>
  <si>
    <t>Supplemental heating capacity</t>
  </si>
  <si>
    <t>Supplimental heating Capcity Source</t>
  </si>
  <si>
    <t>System Summary (including Standalone and Supplimental Heat)</t>
  </si>
  <si>
    <t>Total System Latent Removal Capacity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</si>
</sst>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
    <numFmt numFmtId="166" formatCode="0.000"/>
  </numFmts>
  <fonts count="18">
    <font>
      <sz val="11"/>
      <color theme="1"/>
      <name val="Aptos Narrow"/>
      <family val="2"/>
      <scheme val="minor"/>
    </font>
    <font>
      <sz val="12"/>
      <color theme="1"/>
      <name val="Aptos Narrow"/>
      <family val="2"/>
      <scheme val="minor"/>
    </font>
    <font>
      <sz val="11"/>
      <color theme="1"/>
      <name val="Aptos Narrow"/>
      <family val="2"/>
    </font>
    <font>
      <sz val="11"/>
      <color theme="1"/>
      <name val="Aptos Narrow"/>
      <family val="2"/>
      <scheme val="minor"/>
    </font>
    <font>
      <sz val="12"/>
      <color rgb="FF006100"/>
      <name val="Aptos Narrow"/>
      <family val="2"/>
      <scheme val="minor"/>
    </font>
    <font>
      <sz val="11"/>
      <color rgb="FF000000"/>
      <name val="Aptos Narrow"/>
      <scheme val="minor"/>
    </font>
    <font>
      <b/>
      <sz val="11"/>
      <color rgb="FF000000"/>
      <name val="Aptos Narrow"/>
      <scheme val="minor"/>
    </font>
    <font>
      <sz val="11"/>
      <color rgb="FF000000"/>
      <name val="Aptos Narrow"/>
      <family val="2"/>
      <scheme val="minor"/>
    </font>
    <font>
      <b/>
      <u/>
      <sz val="11"/>
      <color theme="1"/>
      <name val="Aptos Narrow"/>
      <family val="2"/>
      <scheme val="minor"/>
    </font>
    <font>
      <b/>
      <sz val="14"/>
      <color theme="0"/>
      <name val="Aptos Narrow"/>
      <scheme val="minor"/>
    </font>
    <font>
      <sz val="14"/>
      <color theme="1"/>
      <name val="Aptos Narrow"/>
      <scheme val="minor"/>
    </font>
    <font>
      <sz val="14"/>
      <color theme="0"/>
      <name val="Aptos Narrow"/>
      <scheme val="minor"/>
    </font>
    <font>
      <sz val="14"/>
      <color rgb="FF000000"/>
      <name val="Aptos Narrow"/>
      <scheme val="minor"/>
    </font>
    <font>
      <b/>
      <sz val="14"/>
      <color rgb="FF000000"/>
      <name val="Aptos Narrow"/>
      <scheme val="minor"/>
    </font>
    <font>
      <b/>
      <sz val="11"/>
      <color theme="1"/>
      <name val="Aptos Narrow"/>
      <family val="2"/>
      <scheme val="minor"/>
    </font>
    <font>
      <b/>
      <sz val="11"/>
      <name val="Arial"/>
      <family val="2"/>
    </font>
    <font>
      <sz val="11"/>
      <color theme="1"/>
      <name val="Arial"/>
      <family val="2"/>
    </font>
    <font>
      <b/>
      <u/>
      <sz val="14"/>
      <color theme="1"/>
      <name val="Aptos Narrow"/>
      <scheme val="minor"/>
    </font>
  </fonts>
  <fills count="14">
    <fill>
      <patternFill patternType="none"/>
    </fill>
    <fill>
      <patternFill patternType="gray125"/>
    </fill>
    <fill>
      <patternFill patternType="solid">
        <fgColor theme="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C6EFCE"/>
      </patternFill>
    </fill>
    <fill>
      <patternFill patternType="solid">
        <fgColor rgb="FFFFFF00"/>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3" tint="0.89999084444715716"/>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theme="9" tint="0.59999389629810485"/>
        <bgColor indexed="64"/>
      </patternFill>
    </fill>
  </fills>
  <borders count="52">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medium">
        <color indexed="64"/>
      </top>
      <bottom style="medium">
        <color rgb="FF000000"/>
      </bottom>
      <diagonal/>
    </border>
    <border>
      <left style="medium">
        <color indexed="64"/>
      </left>
      <right/>
      <top style="medium">
        <color rgb="FF000000"/>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rgb="FF000000"/>
      </bottom>
      <diagonal/>
    </border>
    <border>
      <left/>
      <right style="medium">
        <color indexed="64"/>
      </right>
      <top style="medium">
        <color indexed="64"/>
      </top>
      <bottom style="medium">
        <color rgb="FF000000"/>
      </bottom>
      <diagonal/>
    </border>
    <border>
      <left/>
      <right style="medium">
        <color indexed="64"/>
      </right>
      <top style="medium">
        <color rgb="FF000000"/>
      </top>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3" fontId="3" fillId="0" borderId="0" applyFont="0" applyFill="0" applyBorder="0" applyAlignment="0" applyProtection="0"/>
    <xf numFmtId="0" fontId="4" fillId="5" borderId="0" applyNumberFormat="0" applyBorder="0" applyAlignment="0" applyProtection="0"/>
  </cellStyleXfs>
  <cellXfs count="254">
    <xf numFmtId="0" fontId="0" fillId="0" borderId="0" xfId="0"/>
    <xf numFmtId="0" fontId="0" fillId="0" borderId="0" xfId="0" applyAlignment="1">
      <alignment horizontal="center"/>
    </xf>
    <xf numFmtId="0" fontId="0" fillId="0" borderId="0" xfId="0" applyAlignment="1">
      <alignment horizontal="center" wrapText="1"/>
    </xf>
    <xf numFmtId="0" fontId="0" fillId="0" borderId="0" xfId="0" applyAlignment="1">
      <alignment wrapText="1"/>
    </xf>
    <xf numFmtId="0" fontId="0" fillId="2" borderId="0" xfId="0" applyFill="1"/>
    <xf numFmtId="0" fontId="0" fillId="4" borderId="0" xfId="0" applyFill="1"/>
    <xf numFmtId="9" fontId="0" fillId="4" borderId="0" xfId="0" applyNumberFormat="1" applyFill="1"/>
    <xf numFmtId="0" fontId="0" fillId="4" borderId="8" xfId="0" applyFill="1" applyBorder="1"/>
    <xf numFmtId="164" fontId="0" fillId="3" borderId="0" xfId="1" applyNumberFormat="1" applyFont="1" applyFill="1" applyBorder="1"/>
    <xf numFmtId="0" fontId="0" fillId="0" borderId="0" xfId="0" applyAlignment="1">
      <alignment horizontal="left" vertical="top" wrapText="1"/>
    </xf>
    <xf numFmtId="0" fontId="0" fillId="0" borderId="11" xfId="0" applyBorder="1"/>
    <xf numFmtId="0" fontId="0" fillId="0" borderId="12" xfId="0" applyBorder="1"/>
    <xf numFmtId="0" fontId="0" fillId="0" borderId="11" xfId="0" applyBorder="1" applyAlignment="1">
      <alignment horizontal="center"/>
    </xf>
    <xf numFmtId="164" fontId="0" fillId="0" borderId="12" xfId="0" applyNumberFormat="1" applyBorder="1"/>
    <xf numFmtId="0" fontId="0" fillId="0" borderId="0" xfId="0" applyAlignment="1">
      <alignment vertical="top" wrapText="1"/>
    </xf>
    <xf numFmtId="0" fontId="0" fillId="0" borderId="12" xfId="0" applyBorder="1" applyAlignment="1">
      <alignment horizontal="center"/>
    </xf>
    <xf numFmtId="0" fontId="0" fillId="0" borderId="12" xfId="0" applyBorder="1" applyAlignment="1">
      <alignment wrapText="1"/>
    </xf>
    <xf numFmtId="0" fontId="0" fillId="0" borderId="11" xfId="0" applyBorder="1" applyAlignment="1">
      <alignment horizontal="center" wrapText="1"/>
    </xf>
    <xf numFmtId="0" fontId="0" fillId="4" borderId="12" xfId="0" applyFill="1" applyBorder="1"/>
    <xf numFmtId="0" fontId="0" fillId="0" borderId="13" xfId="0" applyBorder="1" applyAlignment="1">
      <alignment horizontal="center" wrapText="1"/>
    </xf>
    <xf numFmtId="0" fontId="0" fillId="0" borderId="16" xfId="0" applyBorder="1" applyAlignment="1">
      <alignment horizontal="center" wrapText="1"/>
    </xf>
    <xf numFmtId="164" fontId="0" fillId="3" borderId="16" xfId="1" applyNumberFormat="1" applyFont="1" applyFill="1" applyBorder="1"/>
    <xf numFmtId="0" fontId="0" fillId="0" borderId="20" xfId="0" applyBorder="1" applyAlignment="1">
      <alignment wrapText="1"/>
    </xf>
    <xf numFmtId="0" fontId="0" fillId="0" borderId="20" xfId="0" applyBorder="1" applyAlignment="1">
      <alignment horizontal="center" wrapText="1"/>
    </xf>
    <xf numFmtId="0" fontId="0" fillId="0" borderId="23" xfId="0" applyBorder="1"/>
    <xf numFmtId="0" fontId="0" fillId="0" borderId="18" xfId="0" applyBorder="1"/>
    <xf numFmtId="0" fontId="0" fillId="0" borderId="19" xfId="0" applyBorder="1"/>
    <xf numFmtId="164" fontId="0" fillId="3" borderId="0" xfId="1" applyNumberFormat="1" applyFont="1" applyFill="1"/>
    <xf numFmtId="9" fontId="0" fillId="3" borderId="0" xfId="1" applyNumberFormat="1" applyFont="1" applyFill="1"/>
    <xf numFmtId="0" fontId="0" fillId="0" borderId="21" xfId="0" applyBorder="1"/>
    <xf numFmtId="0" fontId="0" fillId="0" borderId="20" xfId="0" applyBorder="1" applyAlignment="1">
      <alignment horizontal="center"/>
    </xf>
    <xf numFmtId="164" fontId="0" fillId="0" borderId="0" xfId="0" applyNumberFormat="1"/>
    <xf numFmtId="166" fontId="0" fillId="3" borderId="0" xfId="0" applyNumberFormat="1" applyFill="1"/>
    <xf numFmtId="0" fontId="0" fillId="6" borderId="0" xfId="0" applyFill="1"/>
    <xf numFmtId="0" fontId="0" fillId="0" borderId="20" xfId="0" applyBorder="1"/>
    <xf numFmtId="0" fontId="0" fillId="0" borderId="22" xfId="0" applyBorder="1" applyAlignment="1">
      <alignment horizontal="center" wrapText="1"/>
    </xf>
    <xf numFmtId="0" fontId="0" fillId="0" borderId="25" xfId="0" applyBorder="1"/>
    <xf numFmtId="0" fontId="0" fillId="0" borderId="24" xfId="0" applyBorder="1"/>
    <xf numFmtId="9" fontId="0" fillId="3" borderId="0" xfId="1" applyNumberFormat="1" applyFont="1" applyFill="1" applyBorder="1"/>
    <xf numFmtId="0" fontId="0" fillId="0" borderId="26" xfId="0" applyBorder="1" applyAlignment="1">
      <alignment vertical="top" wrapText="1"/>
    </xf>
    <xf numFmtId="0" fontId="0" fillId="0" borderId="27" xfId="0" applyBorder="1"/>
    <xf numFmtId="0" fontId="0" fillId="0" borderId="28" xfId="0" applyBorder="1"/>
    <xf numFmtId="0" fontId="0" fillId="0" borderId="26" xfId="0" applyBorder="1"/>
    <xf numFmtId="0" fontId="0" fillId="0" borderId="27" xfId="0" applyBorder="1" applyAlignment="1">
      <alignment horizontal="center"/>
    </xf>
    <xf numFmtId="0" fontId="0" fillId="0" borderId="22" xfId="0" applyBorder="1"/>
    <xf numFmtId="1" fontId="0" fillId="0" borderId="0" xfId="0" applyNumberFormat="1"/>
    <xf numFmtId="165" fontId="0" fillId="0" borderId="0" xfId="0" applyNumberFormat="1"/>
    <xf numFmtId="0" fontId="0" fillId="0" borderId="20" xfId="0" applyBorder="1" applyAlignment="1">
      <alignment vertical="top" wrapText="1"/>
    </xf>
    <xf numFmtId="0" fontId="0" fillId="0" borderId="0" xfId="0" applyAlignment="1">
      <alignment vertical="top"/>
    </xf>
    <xf numFmtId="0" fontId="0" fillId="0" borderId="20" xfId="0" applyBorder="1" applyAlignment="1">
      <alignment horizontal="center" vertical="top" wrapText="1"/>
    </xf>
    <xf numFmtId="0" fontId="0" fillId="4" borderId="0" xfId="0" applyFill="1" applyAlignment="1">
      <alignment horizontal="center" vertical="center"/>
    </xf>
    <xf numFmtId="0" fontId="0" fillId="7" borderId="0" xfId="0" applyFill="1" applyAlignment="1">
      <alignment horizontal="center" vertical="center"/>
    </xf>
    <xf numFmtId="164" fontId="0" fillId="7" borderId="0" xfId="0" applyNumberFormat="1" applyFill="1"/>
    <xf numFmtId="164" fontId="0" fillId="7" borderId="23" xfId="0" applyNumberFormat="1" applyFill="1" applyBorder="1"/>
    <xf numFmtId="0" fontId="0" fillId="0" borderId="17" xfId="0" applyBorder="1"/>
    <xf numFmtId="0" fontId="1" fillId="4" borderId="0" xfId="2" applyFont="1" applyFill="1" applyBorder="1" applyAlignment="1">
      <alignment horizontal="center" vertical="center"/>
    </xf>
    <xf numFmtId="0" fontId="1" fillId="5" borderId="0" xfId="2" applyFont="1" applyBorder="1"/>
    <xf numFmtId="9" fontId="0" fillId="0" borderId="0" xfId="0" applyNumberFormat="1"/>
    <xf numFmtId="164" fontId="0" fillId="4" borderId="0" xfId="0" applyNumberFormat="1" applyFill="1"/>
    <xf numFmtId="0" fontId="0" fillId="0" borderId="22" xfId="0" applyBorder="1" applyAlignment="1">
      <alignment horizontal="center" vertical="center" wrapText="1"/>
    </xf>
    <xf numFmtId="0" fontId="10" fillId="0" borderId="0" xfId="0" applyFont="1" applyAlignment="1">
      <alignment wrapText="1"/>
    </xf>
    <xf numFmtId="0" fontId="10" fillId="0" borderId="9" xfId="0" applyFont="1" applyBorder="1"/>
    <xf numFmtId="0" fontId="10" fillId="0" borderId="15" xfId="0" applyFont="1" applyBorder="1"/>
    <xf numFmtId="0" fontId="10" fillId="0" borderId="12" xfId="0" applyFont="1" applyBorder="1"/>
    <xf numFmtId="0" fontId="10" fillId="0" borderId="11" xfId="0" applyFont="1" applyBorder="1"/>
    <xf numFmtId="0" fontId="10" fillId="0" borderId="0" xfId="0" applyFont="1"/>
    <xf numFmtId="0" fontId="10" fillId="0" borderId="13" xfId="0" applyFont="1" applyBorder="1"/>
    <xf numFmtId="0" fontId="10" fillId="0" borderId="16" xfId="0" applyFont="1" applyBorder="1"/>
    <xf numFmtId="0" fontId="10" fillId="0" borderId="14" xfId="0" applyFont="1" applyBorder="1"/>
    <xf numFmtId="0" fontId="10" fillId="9" borderId="8" xfId="0" applyFont="1" applyFill="1" applyBorder="1"/>
    <xf numFmtId="0" fontId="10" fillId="0" borderId="0" xfId="0" applyFont="1" applyAlignment="1">
      <alignment horizontal="center"/>
    </xf>
    <xf numFmtId="0" fontId="10" fillId="0" borderId="12" xfId="0" applyFont="1" applyBorder="1" applyAlignment="1">
      <alignment horizontal="center"/>
    </xf>
    <xf numFmtId="0" fontId="10" fillId="0" borderId="11" xfId="0" applyFont="1" applyBorder="1" applyAlignment="1">
      <alignment horizontal="center" wrapText="1"/>
    </xf>
    <xf numFmtId="0" fontId="10" fillId="0" borderId="4" xfId="0" applyFont="1" applyBorder="1" applyAlignment="1">
      <alignment horizontal="center"/>
    </xf>
    <xf numFmtId="0" fontId="10" fillId="0" borderId="5" xfId="0" applyFont="1" applyBorder="1" applyAlignment="1">
      <alignment horizontal="center"/>
    </xf>
    <xf numFmtId="0" fontId="10" fillId="0" borderId="6" xfId="0" applyFont="1" applyBorder="1" applyAlignment="1">
      <alignment horizontal="center"/>
    </xf>
    <xf numFmtId="0" fontId="10" fillId="0" borderId="7" xfId="0" applyFont="1" applyBorder="1" applyAlignment="1">
      <alignment horizontal="center"/>
    </xf>
    <xf numFmtId="0" fontId="10" fillId="9" borderId="35" xfId="0" applyFont="1" applyFill="1" applyBorder="1"/>
    <xf numFmtId="0" fontId="10" fillId="0" borderId="0" xfId="0" applyFont="1" applyAlignment="1">
      <alignment horizontal="center" wrapText="1"/>
    </xf>
    <xf numFmtId="0" fontId="10" fillId="11" borderId="0" xfId="0" applyFont="1" applyFill="1"/>
    <xf numFmtId="0" fontId="10" fillId="9" borderId="38" xfId="0" applyFont="1" applyFill="1" applyBorder="1"/>
    <xf numFmtId="0" fontId="10" fillId="0" borderId="13" xfId="0" applyFont="1" applyBorder="1" applyAlignment="1">
      <alignment horizontal="center" wrapText="1"/>
    </xf>
    <xf numFmtId="0" fontId="10" fillId="0" borderId="16" xfId="0" applyFont="1" applyBorder="1" applyAlignment="1">
      <alignment horizontal="center"/>
    </xf>
    <xf numFmtId="0" fontId="10" fillId="0" borderId="21" xfId="0" applyFont="1" applyBorder="1"/>
    <xf numFmtId="0" fontId="10" fillId="0" borderId="20" xfId="0" applyFont="1" applyBorder="1"/>
    <xf numFmtId="0" fontId="10" fillId="0" borderId="11" xfId="0" applyFont="1" applyBorder="1" applyAlignment="1">
      <alignment horizontal="center"/>
    </xf>
    <xf numFmtId="0" fontId="10" fillId="2" borderId="35" xfId="0" applyFont="1" applyFill="1" applyBorder="1"/>
    <xf numFmtId="0" fontId="11" fillId="0" borderId="0" xfId="0" applyFont="1"/>
    <xf numFmtId="0" fontId="10" fillId="10" borderId="0" xfId="0" applyFont="1" applyFill="1"/>
    <xf numFmtId="164" fontId="10" fillId="10" borderId="35" xfId="1" applyNumberFormat="1" applyFont="1" applyFill="1" applyBorder="1"/>
    <xf numFmtId="1" fontId="10" fillId="10" borderId="0" xfId="0" applyNumberFormat="1" applyFont="1" applyFill="1"/>
    <xf numFmtId="1" fontId="10" fillId="0" borderId="0" xfId="0" applyNumberFormat="1" applyFont="1"/>
    <xf numFmtId="9" fontId="10" fillId="9" borderId="35" xfId="0" applyNumberFormat="1" applyFont="1" applyFill="1" applyBorder="1"/>
    <xf numFmtId="9" fontId="10" fillId="10" borderId="35" xfId="1" applyNumberFormat="1" applyFont="1" applyFill="1" applyBorder="1"/>
    <xf numFmtId="165" fontId="10" fillId="10" borderId="0" xfId="0" applyNumberFormat="1" applyFont="1" applyFill="1"/>
    <xf numFmtId="0" fontId="10" fillId="0" borderId="16" xfId="0" applyFont="1" applyBorder="1" applyAlignment="1">
      <alignment horizontal="center" wrapText="1"/>
    </xf>
    <xf numFmtId="0" fontId="10" fillId="0" borderId="23" xfId="0" applyFont="1" applyBorder="1"/>
    <xf numFmtId="0" fontId="10" fillId="0" borderId="22" xfId="0" applyFont="1" applyBorder="1"/>
    <xf numFmtId="0" fontId="10" fillId="0" borderId="25" xfId="0" applyFont="1" applyBorder="1"/>
    <xf numFmtId="0" fontId="10" fillId="0" borderId="24" xfId="0" applyFont="1" applyBorder="1"/>
    <xf numFmtId="164" fontId="10" fillId="10" borderId="0" xfId="0" applyNumberFormat="1" applyFont="1" applyFill="1"/>
    <xf numFmtId="164" fontId="10" fillId="0" borderId="12" xfId="0" applyNumberFormat="1" applyFont="1" applyBorder="1"/>
    <xf numFmtId="9" fontId="10" fillId="10" borderId="0" xfId="0" applyNumberFormat="1" applyFont="1" applyFill="1"/>
    <xf numFmtId="0" fontId="9" fillId="8" borderId="18" xfId="0" applyFont="1" applyFill="1" applyBorder="1"/>
    <xf numFmtId="0" fontId="10" fillId="0" borderId="11" xfId="0" applyFont="1" applyBorder="1" applyAlignment="1">
      <alignment wrapText="1"/>
    </xf>
    <xf numFmtId="0" fontId="10" fillId="0" borderId="4" xfId="0" applyFont="1" applyBorder="1"/>
    <xf numFmtId="0" fontId="10" fillId="9" borderId="44" xfId="0" applyFont="1" applyFill="1" applyBorder="1"/>
    <xf numFmtId="0" fontId="10" fillId="0" borderId="45" xfId="0" applyFont="1" applyBorder="1"/>
    <xf numFmtId="0" fontId="10" fillId="0" borderId="14" xfId="0" applyFont="1" applyBorder="1" applyAlignment="1">
      <alignment wrapText="1"/>
    </xf>
    <xf numFmtId="166" fontId="10" fillId="10" borderId="35" xfId="0" applyNumberFormat="1" applyFont="1" applyFill="1" applyBorder="1"/>
    <xf numFmtId="0" fontId="10" fillId="0" borderId="21" xfId="0" applyFont="1" applyBorder="1" applyAlignment="1">
      <alignment horizontal="center"/>
    </xf>
    <xf numFmtId="166" fontId="10" fillId="10" borderId="38" xfId="0" applyNumberFormat="1" applyFont="1" applyFill="1" applyBorder="1"/>
    <xf numFmtId="0" fontId="10" fillId="0" borderId="0" xfId="0" applyFont="1" applyAlignment="1">
      <alignment vertical="top" wrapText="1"/>
    </xf>
    <xf numFmtId="0" fontId="10" fillId="0" borderId="50" xfId="0" applyFont="1" applyBorder="1" applyAlignment="1">
      <alignment horizontal="center"/>
    </xf>
    <xf numFmtId="0" fontId="10" fillId="2" borderId="38" xfId="0" applyFont="1" applyFill="1" applyBorder="1"/>
    <xf numFmtId="164" fontId="10" fillId="10" borderId="38" xfId="1" applyNumberFormat="1" applyFont="1" applyFill="1" applyBorder="1"/>
    <xf numFmtId="164" fontId="10" fillId="10" borderId="44" xfId="1" applyNumberFormat="1" applyFont="1" applyFill="1" applyBorder="1"/>
    <xf numFmtId="164" fontId="10" fillId="10" borderId="49" xfId="1" applyNumberFormat="1" applyFont="1" applyFill="1" applyBorder="1"/>
    <xf numFmtId="0" fontId="10" fillId="0" borderId="9" xfId="0" applyFont="1" applyBorder="1" applyAlignment="1">
      <alignment wrapText="1"/>
    </xf>
    <xf numFmtId="0" fontId="10" fillId="0" borderId="15" xfId="0" applyFont="1" applyBorder="1" applyAlignment="1">
      <alignment wrapText="1"/>
    </xf>
    <xf numFmtId="0" fontId="10" fillId="9" borderId="35" xfId="0" applyFont="1" applyFill="1" applyBorder="1" applyAlignment="1">
      <alignment horizontal="center" vertical="center"/>
    </xf>
    <xf numFmtId="0" fontId="10" fillId="10" borderId="35" xfId="0" applyFont="1" applyFill="1" applyBorder="1" applyAlignment="1">
      <alignment horizontal="center" vertical="center"/>
    </xf>
    <xf numFmtId="0" fontId="10" fillId="9" borderId="35" xfId="2" applyFont="1" applyFill="1" applyBorder="1" applyAlignment="1">
      <alignment horizontal="center" vertical="center"/>
    </xf>
    <xf numFmtId="0" fontId="10" fillId="9" borderId="36" xfId="2" applyFont="1" applyFill="1" applyBorder="1"/>
    <xf numFmtId="2" fontId="10" fillId="10" borderId="35" xfId="0" applyNumberFormat="1" applyFont="1" applyFill="1" applyBorder="1"/>
    <xf numFmtId="0" fontId="10" fillId="0" borderId="11"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0" xfId="0" applyFont="1" applyAlignment="1">
      <alignment horizontal="center" vertical="center" wrapText="1"/>
    </xf>
    <xf numFmtId="0" fontId="10" fillId="10" borderId="38" xfId="0" applyFont="1" applyFill="1" applyBorder="1" applyAlignment="1">
      <alignment horizontal="center" vertical="center"/>
    </xf>
    <xf numFmtId="0" fontId="10" fillId="0" borderId="0" xfId="0" applyFont="1" applyAlignment="1">
      <alignment horizontal="center" vertical="center"/>
    </xf>
    <xf numFmtId="0" fontId="10" fillId="9" borderId="38" xfId="2" applyFont="1" applyFill="1" applyBorder="1" applyAlignment="1">
      <alignment horizontal="center" vertical="center"/>
    </xf>
    <xf numFmtId="2" fontId="10" fillId="10" borderId="38" xfId="0" applyNumberFormat="1" applyFont="1" applyFill="1" applyBorder="1"/>
    <xf numFmtId="0" fontId="10" fillId="9" borderId="39" xfId="2" applyFont="1" applyFill="1" applyBorder="1"/>
    <xf numFmtId="164" fontId="10" fillId="10" borderId="35" xfId="0" applyNumberFormat="1" applyFont="1" applyFill="1" applyBorder="1"/>
    <xf numFmtId="164" fontId="10" fillId="10" borderId="38" xfId="0" applyNumberFormat="1" applyFont="1" applyFill="1" applyBorder="1"/>
    <xf numFmtId="164" fontId="10" fillId="10" borderId="44" xfId="0" applyNumberFormat="1" applyFont="1" applyFill="1" applyBorder="1"/>
    <xf numFmtId="164" fontId="10" fillId="10" borderId="49" xfId="0" applyNumberFormat="1" applyFont="1" applyFill="1" applyBorder="1"/>
    <xf numFmtId="0" fontId="10" fillId="0" borderId="16" xfId="0" applyFont="1" applyBorder="1" applyAlignment="1">
      <alignment horizontal="center" vertical="center"/>
    </xf>
    <xf numFmtId="0" fontId="9" fillId="0" borderId="0" xfId="0" applyFont="1"/>
    <xf numFmtId="0" fontId="10" fillId="0" borderId="10" xfId="0" applyFont="1" applyBorder="1" applyAlignment="1">
      <alignment wrapText="1"/>
    </xf>
    <xf numFmtId="0" fontId="14" fillId="12" borderId="0" xfId="0" applyFont="1" applyFill="1" applyAlignment="1">
      <alignment vertical="center"/>
    </xf>
    <xf numFmtId="0" fontId="0" fillId="12" borderId="0" xfId="0" applyFill="1" applyAlignment="1">
      <alignment vertical="center"/>
    </xf>
    <xf numFmtId="0" fontId="0" fillId="0" borderId="0" xfId="0" applyAlignment="1">
      <alignment vertical="center"/>
    </xf>
    <xf numFmtId="0" fontId="15" fillId="13" borderId="0" xfId="0" applyFont="1" applyFill="1" applyAlignment="1">
      <alignment vertical="center"/>
    </xf>
    <xf numFmtId="0" fontId="16" fillId="13" borderId="0" xfId="0" applyFont="1" applyFill="1" applyAlignment="1">
      <alignment vertical="center" wrapText="1"/>
    </xf>
    <xf numFmtId="0" fontId="16" fillId="13" borderId="0" xfId="0" applyFont="1" applyFill="1" applyAlignment="1">
      <alignment vertical="center"/>
    </xf>
    <xf numFmtId="0" fontId="0" fillId="13" borderId="0" xfId="0" applyFill="1" applyAlignment="1">
      <alignment vertical="center"/>
    </xf>
    <xf numFmtId="0" fontId="10" fillId="0" borderId="51" xfId="0" applyFont="1" applyBorder="1" applyAlignment="1">
      <alignment vertical="top" wrapText="1"/>
    </xf>
    <xf numFmtId="0" fontId="9" fillId="8" borderId="19" xfId="0" applyFont="1" applyFill="1" applyBorder="1"/>
    <xf numFmtId="0" fontId="10" fillId="9" borderId="39" xfId="0" applyFont="1" applyFill="1" applyBorder="1"/>
    <xf numFmtId="0" fontId="10" fillId="2" borderId="42" xfId="0" applyFont="1" applyFill="1" applyBorder="1"/>
    <xf numFmtId="164" fontId="10" fillId="10" borderId="43" xfId="1" applyNumberFormat="1" applyFont="1" applyFill="1" applyBorder="1"/>
    <xf numFmtId="0" fontId="10" fillId="0" borderId="0" xfId="0" applyFont="1" applyAlignment="1">
      <alignment horizontal="left" vertical="top" wrapText="1"/>
    </xf>
    <xf numFmtId="0" fontId="10" fillId="6" borderId="11" xfId="0" applyFont="1" applyFill="1" applyBorder="1" applyAlignment="1">
      <alignment horizontal="center" wrapText="1"/>
    </xf>
    <xf numFmtId="0" fontId="10" fillId="6" borderId="0" xfId="0" applyFont="1" applyFill="1" applyAlignment="1">
      <alignment horizontal="center" wrapText="1"/>
    </xf>
    <xf numFmtId="0" fontId="17" fillId="6" borderId="0" xfId="0" applyFont="1" applyFill="1" applyAlignment="1">
      <alignment horizontal="center"/>
    </xf>
    <xf numFmtId="0" fontId="10" fillId="8" borderId="32" xfId="0" applyFont="1" applyFill="1" applyBorder="1"/>
    <xf numFmtId="0" fontId="10" fillId="8" borderId="33" xfId="0" applyFont="1" applyFill="1" applyBorder="1"/>
    <xf numFmtId="0" fontId="10" fillId="8" borderId="34" xfId="0" applyFont="1" applyFill="1" applyBorder="1"/>
    <xf numFmtId="0" fontId="9" fillId="11" borderId="0" xfId="0" applyFont="1" applyFill="1" applyAlignment="1">
      <alignment horizontal="center"/>
    </xf>
    <xf numFmtId="0" fontId="10" fillId="0" borderId="51" xfId="0" applyFont="1" applyBorder="1" applyAlignment="1">
      <alignment vertical="center"/>
    </xf>
    <xf numFmtId="0" fontId="10" fillId="0" borderId="32" xfId="0" applyFont="1" applyBorder="1" applyAlignment="1">
      <alignment vertical="center"/>
    </xf>
    <xf numFmtId="0" fontId="9" fillId="8" borderId="18" xfId="0" applyFont="1" applyFill="1" applyBorder="1" applyAlignment="1">
      <alignment wrapText="1"/>
    </xf>
    <xf numFmtId="0" fontId="9" fillId="8" borderId="19" xfId="0" applyFont="1" applyFill="1" applyBorder="1" applyAlignment="1">
      <alignment wrapText="1"/>
    </xf>
    <xf numFmtId="0" fontId="10" fillId="0" borderId="11" xfId="0" applyFont="1" applyBorder="1" applyAlignment="1">
      <alignment vertical="center"/>
    </xf>
    <xf numFmtId="0" fontId="10" fillId="0" borderId="12" xfId="0" applyFont="1" applyBorder="1" applyAlignment="1">
      <alignment vertical="center"/>
    </xf>
    <xf numFmtId="0" fontId="0" fillId="12" borderId="0" xfId="0" applyFill="1" applyAlignment="1">
      <alignment vertical="top" wrapText="1"/>
    </xf>
    <xf numFmtId="0" fontId="10" fillId="0" borderId="0" xfId="0" applyFont="1" applyAlignment="1">
      <alignment horizontal="center"/>
    </xf>
    <xf numFmtId="0" fontId="10" fillId="0" borderId="2" xfId="0" applyFont="1" applyBorder="1" applyAlignment="1">
      <alignment horizontal="center"/>
    </xf>
    <xf numFmtId="0" fontId="10" fillId="0" borderId="3" xfId="0" applyFont="1" applyBorder="1" applyAlignment="1">
      <alignment horizontal="center"/>
    </xf>
    <xf numFmtId="0" fontId="10" fillId="0" borderId="37" xfId="0" applyFont="1" applyBorder="1" applyAlignment="1">
      <alignment horizontal="center"/>
    </xf>
    <xf numFmtId="0" fontId="9" fillId="8" borderId="32" xfId="0" applyFont="1" applyFill="1" applyBorder="1" applyAlignment="1">
      <alignment horizontal="center"/>
    </xf>
    <xf numFmtId="0" fontId="9" fillId="8" borderId="34" xfId="0" applyFont="1" applyFill="1" applyBorder="1" applyAlignment="1">
      <alignment horizontal="center"/>
    </xf>
    <xf numFmtId="0" fontId="10" fillId="0" borderId="15" xfId="0" applyFont="1" applyBorder="1" applyAlignment="1">
      <alignment horizontal="center"/>
    </xf>
    <xf numFmtId="0" fontId="10" fillId="0" borderId="10" xfId="0" applyFont="1" applyBorder="1" applyAlignment="1">
      <alignment horizontal="center"/>
    </xf>
    <xf numFmtId="0" fontId="10" fillId="4" borderId="44" xfId="0" applyFont="1" applyFill="1" applyBorder="1" applyAlignment="1">
      <alignment horizontal="center"/>
    </xf>
    <xf numFmtId="0" fontId="10" fillId="4" borderId="49" xfId="0" applyFont="1" applyFill="1" applyBorder="1" applyAlignment="1">
      <alignment horizontal="center"/>
    </xf>
    <xf numFmtId="0" fontId="10" fillId="0" borderId="41" xfId="0" applyFont="1" applyBorder="1" applyAlignment="1">
      <alignment horizontal="center"/>
    </xf>
    <xf numFmtId="0" fontId="10" fillId="0" borderId="18" xfId="0" applyFont="1" applyBorder="1" applyAlignment="1">
      <alignment horizontal="center"/>
    </xf>
    <xf numFmtId="0" fontId="10" fillId="0" borderId="48" xfId="0" applyFont="1" applyBorder="1" applyAlignment="1">
      <alignment horizontal="center"/>
    </xf>
    <xf numFmtId="0" fontId="10" fillId="0" borderId="12" xfId="0" applyFont="1" applyBorder="1" applyAlignment="1">
      <alignment horizontal="center"/>
    </xf>
    <xf numFmtId="0" fontId="10" fillId="4" borderId="35" xfId="0" applyFont="1" applyFill="1" applyBorder="1" applyAlignment="1">
      <alignment horizontal="center"/>
    </xf>
    <xf numFmtId="0" fontId="10" fillId="4" borderId="38" xfId="0" applyFont="1" applyFill="1" applyBorder="1" applyAlignment="1">
      <alignment horizontal="center"/>
    </xf>
    <xf numFmtId="0" fontId="10" fillId="6" borderId="0" xfId="0" applyFont="1" applyFill="1" applyAlignment="1">
      <alignment horizontal="center" vertical="top" wrapText="1"/>
    </xf>
    <xf numFmtId="0" fontId="9" fillId="8" borderId="32" xfId="0" applyFont="1" applyFill="1" applyBorder="1" applyAlignment="1">
      <alignment horizontal="center" wrapText="1"/>
    </xf>
    <xf numFmtId="0" fontId="9" fillId="8" borderId="33" xfId="0" applyFont="1" applyFill="1" applyBorder="1" applyAlignment="1">
      <alignment horizontal="center" wrapText="1"/>
    </xf>
    <xf numFmtId="0" fontId="10" fillId="0" borderId="0" xfId="0" applyFont="1" applyAlignment="1">
      <alignment horizontal="right"/>
    </xf>
    <xf numFmtId="0" fontId="10" fillId="0" borderId="5" xfId="0" applyFont="1" applyBorder="1" applyAlignment="1">
      <alignment horizontal="right"/>
    </xf>
    <xf numFmtId="0" fontId="10" fillId="0" borderId="15" xfId="0" applyFont="1" applyBorder="1" applyAlignment="1">
      <alignment horizontal="center" wrapText="1"/>
    </xf>
    <xf numFmtId="0" fontId="12" fillId="0" borderId="11" xfId="0" applyFont="1" applyBorder="1" applyAlignment="1">
      <alignment horizontal="center" vertical="top" wrapText="1"/>
    </xf>
    <xf numFmtId="0" fontId="12" fillId="0" borderId="0" xfId="0" applyFont="1" applyAlignment="1">
      <alignment horizontal="center" vertical="top" wrapText="1"/>
    </xf>
    <xf numFmtId="0" fontId="12" fillId="0" borderId="12" xfId="0" applyFont="1" applyBorder="1" applyAlignment="1">
      <alignment horizontal="center" vertical="top" wrapText="1"/>
    </xf>
    <xf numFmtId="0" fontId="10" fillId="0" borderId="11" xfId="0" applyFont="1" applyBorder="1" applyAlignment="1">
      <alignment horizontal="center" wrapText="1"/>
    </xf>
    <xf numFmtId="0" fontId="10" fillId="0" borderId="41" xfId="0" applyFont="1" applyBorder="1" applyAlignment="1">
      <alignment horizontal="center" vertical="top" wrapText="1"/>
    </xf>
    <xf numFmtId="0" fontId="10" fillId="0" borderId="18" xfId="0" applyFont="1" applyBorder="1" applyAlignment="1">
      <alignment horizontal="center" vertical="top" wrapText="1"/>
    </xf>
    <xf numFmtId="0" fontId="10" fillId="0" borderId="48" xfId="0" applyFont="1" applyBorder="1" applyAlignment="1">
      <alignment horizontal="center" vertical="top" wrapText="1"/>
    </xf>
    <xf numFmtId="0" fontId="9" fillId="8" borderId="46" xfId="0" applyFont="1" applyFill="1" applyBorder="1" applyAlignment="1">
      <alignment horizontal="center"/>
    </xf>
    <xf numFmtId="0" fontId="9" fillId="8" borderId="40" xfId="0" applyFont="1" applyFill="1" applyBorder="1" applyAlignment="1">
      <alignment horizontal="center"/>
    </xf>
    <xf numFmtId="0" fontId="9" fillId="8" borderId="47" xfId="0" applyFont="1" applyFill="1" applyBorder="1" applyAlignment="1">
      <alignment horizontal="center"/>
    </xf>
    <xf numFmtId="0" fontId="10" fillId="0" borderId="32" xfId="0" applyFont="1" applyBorder="1" applyAlignment="1">
      <alignment horizontal="center" vertical="center"/>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9" fillId="8" borderId="46" xfId="0" applyFont="1" applyFill="1" applyBorder="1" applyAlignment="1">
      <alignment horizontal="center" wrapText="1"/>
    </xf>
    <xf numFmtId="0" fontId="9" fillId="8" borderId="40" xfId="0" applyFont="1" applyFill="1" applyBorder="1" applyAlignment="1">
      <alignment horizontal="center" wrapText="1"/>
    </xf>
    <xf numFmtId="0" fontId="9" fillId="8" borderId="47" xfId="0" applyFont="1" applyFill="1" applyBorder="1" applyAlignment="1">
      <alignment horizontal="center" wrapText="1"/>
    </xf>
    <xf numFmtId="0" fontId="9" fillId="8" borderId="9" xfId="0" applyFont="1" applyFill="1" applyBorder="1" applyAlignment="1">
      <alignment horizontal="center"/>
    </xf>
    <xf numFmtId="0" fontId="9" fillId="8" borderId="15" xfId="0" applyFont="1" applyFill="1" applyBorder="1" applyAlignment="1">
      <alignment horizontal="center"/>
    </xf>
    <xf numFmtId="0" fontId="9" fillId="8" borderId="10" xfId="0" applyFont="1" applyFill="1" applyBorder="1" applyAlignment="1">
      <alignment horizontal="center"/>
    </xf>
    <xf numFmtId="0" fontId="9" fillId="8" borderId="33" xfId="0" applyFont="1" applyFill="1" applyBorder="1" applyAlignment="1">
      <alignment horizontal="center"/>
    </xf>
    <xf numFmtId="0" fontId="10" fillId="0" borderId="11" xfId="0" applyFont="1" applyBorder="1" applyAlignment="1">
      <alignment horizontal="left"/>
    </xf>
    <xf numFmtId="0" fontId="10" fillId="0" borderId="0" xfId="0" applyFont="1" applyAlignment="1">
      <alignment horizontal="left"/>
    </xf>
    <xf numFmtId="0" fontId="10" fillId="0" borderId="9" xfId="0" applyFont="1" applyBorder="1" applyAlignment="1">
      <alignment horizontal="center"/>
    </xf>
    <xf numFmtId="0" fontId="10" fillId="9" borderId="1" xfId="0" applyFont="1" applyFill="1" applyBorder="1" applyAlignment="1">
      <alignment horizontal="center"/>
    </xf>
    <xf numFmtId="0" fontId="10" fillId="0" borderId="9" xfId="0" applyFont="1" applyBorder="1" applyAlignment="1">
      <alignment horizontal="center" vertical="top" wrapText="1"/>
    </xf>
    <xf numFmtId="0" fontId="10" fillId="0" borderId="15" xfId="0" applyFont="1" applyBorder="1" applyAlignment="1">
      <alignment horizontal="center" vertical="top" wrapText="1"/>
    </xf>
    <xf numFmtId="0" fontId="10" fillId="0" borderId="10" xfId="0" applyFont="1" applyBorder="1" applyAlignment="1">
      <alignment horizontal="center" vertical="top" wrapText="1"/>
    </xf>
    <xf numFmtId="0" fontId="10" fillId="0" borderId="0" xfId="0" applyFont="1" applyAlignment="1">
      <alignment horizontal="center" wrapText="1"/>
    </xf>
    <xf numFmtId="0" fontId="10" fillId="0" borderId="12" xfId="0" applyFont="1" applyBorder="1" applyAlignment="1">
      <alignment horizontal="center" wrapText="1"/>
    </xf>
    <xf numFmtId="0" fontId="10" fillId="0" borderId="16" xfId="0" applyFont="1" applyBorder="1" applyAlignment="1">
      <alignment horizontal="center" wrapText="1"/>
    </xf>
    <xf numFmtId="0" fontId="10" fillId="0" borderId="14" xfId="0" applyFont="1" applyBorder="1" applyAlignment="1">
      <alignment horizontal="center" wrapText="1"/>
    </xf>
    <xf numFmtId="0" fontId="0" fillId="0" borderId="0" xfId="0" applyAlignment="1">
      <alignment horizontal="center"/>
    </xf>
    <xf numFmtId="0" fontId="0" fillId="0" borderId="20" xfId="0" applyBorder="1" applyAlignment="1">
      <alignment horizontal="center" wrapText="1"/>
    </xf>
    <xf numFmtId="0" fontId="0" fillId="0" borderId="0" xfId="0" applyAlignment="1">
      <alignment horizontal="center" wrapText="1"/>
    </xf>
    <xf numFmtId="0" fontId="0" fillId="4" borderId="0" xfId="0" applyFill="1" applyAlignment="1">
      <alignment horizontal="center"/>
    </xf>
    <xf numFmtId="0" fontId="0" fillId="4" borderId="23" xfId="0" applyFill="1" applyBorder="1" applyAlignment="1">
      <alignment horizontal="center"/>
    </xf>
    <xf numFmtId="0" fontId="0" fillId="6" borderId="15" xfId="0" applyFill="1" applyBorder="1" applyAlignment="1">
      <alignment horizontal="center" vertical="top" wrapText="1"/>
    </xf>
    <xf numFmtId="0" fontId="0" fillId="0" borderId="17" xfId="0" applyBorder="1" applyAlignment="1">
      <alignment horizontal="center" wrapText="1"/>
    </xf>
    <xf numFmtId="0" fontId="0" fillId="0" borderId="18" xfId="0" applyBorder="1" applyAlignment="1">
      <alignment horizontal="center" wrapText="1"/>
    </xf>
    <xf numFmtId="0" fontId="0" fillId="4" borderId="23" xfId="0" applyFill="1" applyBorder="1" applyAlignment="1">
      <alignment horizontal="center" vertical="center"/>
    </xf>
    <xf numFmtId="0" fontId="0" fillId="0" borderId="17"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8" fillId="6" borderId="15" xfId="0" applyFont="1" applyFill="1" applyBorder="1" applyAlignment="1">
      <alignment horizontal="center"/>
    </xf>
    <xf numFmtId="0" fontId="0" fillId="0" borderId="29"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0" fillId="0" borderId="20" xfId="0" applyBorder="1" applyAlignment="1">
      <alignment horizontal="center"/>
    </xf>
    <xf numFmtId="0" fontId="7" fillId="0" borderId="20" xfId="0" applyFont="1" applyBorder="1" applyAlignment="1">
      <alignment horizontal="center" vertical="top" wrapText="1"/>
    </xf>
    <xf numFmtId="0" fontId="0" fillId="0" borderId="0" xfId="0" applyAlignment="1">
      <alignment horizontal="center" vertical="top" wrapText="1"/>
    </xf>
    <xf numFmtId="0" fontId="0" fillId="0" borderId="11" xfId="0" applyBorder="1" applyAlignment="1">
      <alignment horizontal="center" vertical="center" wrapText="1"/>
    </xf>
    <xf numFmtId="0" fontId="0" fillId="0" borderId="29" xfId="0" applyBorder="1" applyAlignment="1">
      <alignment horizontal="center" wrapText="1"/>
    </xf>
    <xf numFmtId="0" fontId="0" fillId="0" borderId="30" xfId="0" applyBorder="1" applyAlignment="1">
      <alignment horizontal="center" wrapText="1"/>
    </xf>
    <xf numFmtId="0" fontId="0" fillId="0" borderId="31" xfId="0" applyBorder="1" applyAlignment="1">
      <alignment horizontal="center" wrapText="1"/>
    </xf>
    <xf numFmtId="0" fontId="0" fillId="0" borderId="11" xfId="0" applyBorder="1" applyAlignment="1">
      <alignment horizontal="center" vertical="top" wrapText="1"/>
    </xf>
    <xf numFmtId="0" fontId="0" fillId="0" borderId="12" xfId="0" applyBorder="1" applyAlignment="1">
      <alignment horizontal="center"/>
    </xf>
    <xf numFmtId="0" fontId="0" fillId="0" borderId="0" xfId="0" applyAlignment="1">
      <alignment horizontal="left"/>
    </xf>
    <xf numFmtId="0" fontId="0" fillId="0" borderId="9" xfId="0" applyBorder="1" applyAlignment="1">
      <alignment horizontal="center"/>
    </xf>
    <xf numFmtId="0" fontId="0" fillId="0" borderId="15" xfId="0" applyBorder="1" applyAlignment="1">
      <alignment horizontal="center"/>
    </xf>
    <xf numFmtId="0" fontId="0" fillId="0" borderId="10" xfId="0" applyBorder="1" applyAlignment="1">
      <alignment horizontal="center"/>
    </xf>
    <xf numFmtId="0" fontId="0" fillId="4" borderId="1" xfId="0" applyFill="1" applyBorder="1" applyAlignment="1">
      <alignment horizontal="center"/>
    </xf>
    <xf numFmtId="0" fontId="0" fillId="0" borderId="12" xfId="0" applyBorder="1" applyAlignment="1">
      <alignment horizontal="center" wrapText="1"/>
    </xf>
    <xf numFmtId="0" fontId="0" fillId="0" borderId="9" xfId="0" applyBorder="1" applyAlignment="1">
      <alignment horizontal="center" vertical="top" wrapText="1"/>
    </xf>
    <xf numFmtId="0" fontId="0" fillId="0" borderId="15" xfId="0" applyBorder="1" applyAlignment="1">
      <alignment horizontal="center" vertical="top" wrapText="1"/>
    </xf>
    <xf numFmtId="0" fontId="0" fillId="0" borderId="10" xfId="0" applyBorder="1" applyAlignment="1">
      <alignment horizontal="center" vertical="top" wrapText="1"/>
    </xf>
  </cellXfs>
  <cellStyles count="3">
    <cellStyle name="Comma" xfId="1" builtinId="3"/>
    <cellStyle name="Good" xfId="2" builtinId="26"/>
    <cellStyle name="Normal" xfId="0" builtinId="0"/>
  </cellStyles>
  <dxfs count="2">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17</xdr:col>
      <xdr:colOff>518160</xdr:colOff>
      <xdr:row>45</xdr:row>
      <xdr:rowOff>27940</xdr:rowOff>
    </xdr:to>
    <xdr:sp macro="" textlink="">
      <xdr:nvSpPr>
        <xdr:cNvPr id="2" name="TextBox 1">
          <a:extLst>
            <a:ext uri="{FF2B5EF4-FFF2-40B4-BE49-F238E27FC236}">
              <a16:creationId xmlns:a16="http://schemas.microsoft.com/office/drawing/2014/main" id="{5B28B868-70BD-0B46-9E0E-3CEE94B12C72}"/>
            </a:ext>
          </a:extLst>
        </xdr:cNvPr>
        <xdr:cNvSpPr txBox="1"/>
      </xdr:nvSpPr>
      <xdr:spPr>
        <a:xfrm>
          <a:off x="0" y="444500"/>
          <a:ext cx="11960860" cy="8409940"/>
        </a:xfrm>
        <a:prstGeom prst="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pPr rtl="0" fontAlgn="base"/>
          <a:r>
            <a:rPr lang="en-US" sz="1200" b="1" i="0" u="none" strike="noStrike">
              <a:solidFill>
                <a:schemeClr val="dk1"/>
              </a:solidFill>
              <a:effectLst/>
              <a:latin typeface="+mn-lt"/>
              <a:ea typeface="+mn-ea"/>
              <a:cs typeface="+mn-cs"/>
            </a:rPr>
            <a:t>Introduction</a:t>
          </a:r>
        </a:p>
        <a:p>
          <a:pPr rtl="0" fontAlgn="base"/>
          <a:r>
            <a:rPr lang="en-US" sz="1200" b="0" i="0" u="none" strike="noStrike">
              <a:solidFill>
                <a:schemeClr val="dk1"/>
              </a:solidFill>
              <a:effectLst/>
              <a:latin typeface="+mn-lt"/>
              <a:ea typeface="+mn-ea"/>
              <a:cs typeface="+mn-cs"/>
            </a:rPr>
            <a:t>This spreadsheet was</a:t>
          </a:r>
          <a:r>
            <a:rPr lang="en-US" sz="1200" b="0" i="0" u="none" strike="noStrike" baseline="0">
              <a:solidFill>
                <a:schemeClr val="dk1"/>
              </a:solidFill>
              <a:effectLst/>
              <a:latin typeface="+mn-lt"/>
              <a:ea typeface="+mn-ea"/>
              <a:cs typeface="+mn-cs"/>
            </a:rPr>
            <a:t> developed to aid in calculation of Room Load and of determination of whether or not the Space Conditioning equipment in the design is adequate to meet the load and whether or not it meets all the proposed prescriptive requirements. </a:t>
          </a:r>
        </a:p>
        <a:p>
          <a:pPr rtl="0" fontAlgn="base"/>
          <a:endParaRPr lang="en-US" sz="1200" b="0" i="0" u="none" strike="noStrike" baseline="0">
            <a:solidFill>
              <a:schemeClr val="dk1"/>
            </a:solidFill>
            <a:effectLst/>
            <a:latin typeface="+mn-lt"/>
            <a:ea typeface="+mn-ea"/>
            <a:cs typeface="+mn-cs"/>
          </a:endParaRPr>
        </a:p>
        <a:p>
          <a:pPr rtl="0" fontAlgn="base"/>
          <a:r>
            <a:rPr lang="en-US" sz="1200" b="1" i="0" u="none" strike="noStrike" baseline="0">
              <a:solidFill>
                <a:schemeClr val="dk1"/>
              </a:solidFill>
              <a:effectLst/>
              <a:latin typeface="+mn-lt"/>
              <a:ea typeface="+mn-ea"/>
              <a:cs typeface="+mn-cs"/>
            </a:rPr>
            <a:t>Purpose of This Tool</a:t>
          </a:r>
          <a:endParaRPr lang="en-US" sz="1200" b="1" i="0" u="none" strike="noStrike">
            <a:solidFill>
              <a:schemeClr val="dk1"/>
            </a:solidFill>
            <a:effectLst/>
            <a:latin typeface="+mn-lt"/>
            <a:ea typeface="+mn-ea"/>
            <a:cs typeface="+mn-cs"/>
          </a:endParaRPr>
        </a:p>
        <a:p>
          <a:pPr rtl="0" fontAlgn="base"/>
          <a:r>
            <a:rPr lang="en-US" sz="1200" b="0" i="0" u="none" strike="noStrike">
              <a:solidFill>
                <a:schemeClr val="dk1"/>
              </a:solidFill>
              <a:effectLst/>
              <a:latin typeface="+mn-lt"/>
              <a:ea typeface="+mn-ea"/>
              <a:cs typeface="+mn-cs"/>
            </a:rPr>
            <a:t>This spreadsheet implements the load calculation and equipment sizing methodology described in Appendix NA9 of the Title 24 Draft CASE Report for Controlled Environment Horticulture (CEH).</a:t>
          </a:r>
        </a:p>
        <a:p>
          <a:pPr rtl="0" fontAlgn="base"/>
          <a:r>
            <a:rPr lang="en-US" sz="1200" b="0" i="0" u="none" strike="noStrike">
              <a:solidFill>
                <a:schemeClr val="dk1"/>
              </a:solidFill>
              <a:effectLst/>
              <a:latin typeface="+mn-lt"/>
              <a:ea typeface="+mn-ea"/>
              <a:cs typeface="+mn-cs"/>
            </a:rPr>
            <a:t>The purpose of this tool is to:</a:t>
          </a:r>
        </a:p>
        <a:p>
          <a:pPr marL="171450" indent="-171450" rtl="0" fontAlgn="base">
            <a:buFont typeface="Arial" panose="020B0604020202020204" pitchFamily="34" charset="0"/>
            <a:buChar char="•"/>
          </a:pPr>
          <a:r>
            <a:rPr lang="en-US" sz="1200" b="0" i="0" u="none" strike="noStrike">
              <a:solidFill>
                <a:schemeClr val="dk1"/>
              </a:solidFill>
              <a:effectLst/>
              <a:latin typeface="+mn-lt"/>
              <a:ea typeface="+mn-ea"/>
              <a:cs typeface="+mn-cs"/>
            </a:rPr>
            <a:t>Calculate CEH room sensible and latent loads at six prescribed operating conditions.</a:t>
          </a:r>
        </a:p>
        <a:p>
          <a:pPr marL="171450" indent="-171450" rtl="0" fontAlgn="base">
            <a:buFont typeface="Arial" panose="020B0604020202020204" pitchFamily="34" charset="0"/>
            <a:buChar char="•"/>
          </a:pPr>
          <a:r>
            <a:rPr lang="en-US" sz="1200" b="0" i="0" u="none" strike="noStrike">
              <a:solidFill>
                <a:schemeClr val="dk1"/>
              </a:solidFill>
              <a:effectLst/>
              <a:latin typeface="+mn-lt"/>
              <a:ea typeface="+mn-ea"/>
              <a:cs typeface="+mn-cs"/>
            </a:rPr>
            <a:t>Collect system performance data at those same six conditions.</a:t>
          </a:r>
        </a:p>
        <a:p>
          <a:pPr marL="171450" indent="-171450" rtl="0" fontAlgn="base">
            <a:buFont typeface="Arial" panose="020B0604020202020204" pitchFamily="34" charset="0"/>
            <a:buChar char="•"/>
          </a:pPr>
          <a:r>
            <a:rPr lang="en-US" sz="1200" b="0" i="0" u="none" strike="noStrike">
              <a:solidFill>
                <a:schemeClr val="dk1"/>
              </a:solidFill>
              <a:effectLst/>
              <a:latin typeface="+mn-lt"/>
              <a:ea typeface="+mn-ea"/>
              <a:cs typeface="+mn-cs"/>
            </a:rPr>
            <a:t>Provide simple checks and data that</a:t>
          </a:r>
          <a:r>
            <a:rPr lang="en-US" sz="1200" b="0" i="0" u="none" strike="noStrike" baseline="0">
              <a:solidFill>
                <a:schemeClr val="dk1"/>
              </a:solidFill>
              <a:effectLst/>
              <a:latin typeface="+mn-lt"/>
              <a:ea typeface="+mn-ea"/>
              <a:cs typeface="+mn-cs"/>
            </a:rPr>
            <a:t> code officials can use for compliance and verification. </a:t>
          </a:r>
        </a:p>
        <a:p>
          <a:pPr marL="171450" indent="-171450" rtl="0" fontAlgn="base">
            <a:buFont typeface="Arial" panose="020B0604020202020204" pitchFamily="34" charset="0"/>
            <a:buChar char="•"/>
          </a:pPr>
          <a:r>
            <a:rPr lang="en-US" sz="1200" b="0" i="0" u="none" strike="noStrike">
              <a:solidFill>
                <a:schemeClr val="dk1"/>
              </a:solidFill>
              <a:effectLst/>
              <a:latin typeface="+mn-lt"/>
              <a:ea typeface="+mn-ea"/>
              <a:cs typeface="+mn-cs"/>
            </a:rPr>
            <a:t>Determine whether the proposed cooling/integrated space conditioning system meets proposed mandatory sizing requirement:</a:t>
          </a:r>
        </a:p>
        <a:p>
          <a:pPr marL="628650" lvl="1" indent="-171450" rtl="0" fontAlgn="base">
            <a:buFont typeface="Arial" panose="020B0604020202020204" pitchFamily="34" charset="0"/>
            <a:buChar char="•"/>
          </a:pPr>
          <a:r>
            <a:rPr lang="en-US" sz="1200" b="0" i="0" u="none" strike="noStrike">
              <a:solidFill>
                <a:schemeClr val="dk1"/>
              </a:solidFill>
              <a:effectLst/>
              <a:latin typeface="+mn-lt"/>
              <a:ea typeface="+mn-ea"/>
              <a:cs typeface="+mn-cs"/>
            </a:rPr>
            <a:t>Meets total cooling load at all six conditions</a:t>
          </a:r>
        </a:p>
        <a:p>
          <a:pPr marL="628650" lvl="1" indent="-171450" rtl="0" fontAlgn="base">
            <a:buFont typeface="Arial" panose="020B0604020202020204" pitchFamily="34" charset="0"/>
            <a:buChar char="•"/>
          </a:pPr>
          <a:r>
            <a:rPr lang="en-US" sz="1200" b="0" i="0" u="none" strike="noStrike">
              <a:solidFill>
                <a:schemeClr val="dk1"/>
              </a:solidFill>
              <a:effectLst/>
              <a:latin typeface="+mn-lt"/>
              <a:ea typeface="+mn-ea"/>
              <a:cs typeface="+mn-cs"/>
            </a:rPr>
            <a:t>Meets total latent removal load at all six conditions</a:t>
          </a:r>
        </a:p>
        <a:p>
          <a:pPr marL="171450" marR="0" lvl="0" indent="-171450" defTabSz="914400" rtl="0" eaLnBrk="1" fontAlgn="base" latinLnBrk="0" hangingPunct="1">
            <a:lnSpc>
              <a:spcPct val="100000"/>
            </a:lnSpc>
            <a:spcBef>
              <a:spcPts val="0"/>
            </a:spcBef>
            <a:spcAft>
              <a:spcPts val="0"/>
            </a:spcAft>
            <a:buClrTx/>
            <a:buSzTx/>
            <a:buFont typeface="Arial" panose="020B0604020202020204" pitchFamily="34" charset="0"/>
            <a:buChar char="•"/>
            <a:tabLst/>
            <a:defRPr/>
          </a:pPr>
          <a:r>
            <a:rPr lang="en-US" sz="1200" b="0" i="0" u="none" strike="noStrike">
              <a:solidFill>
                <a:schemeClr val="dk1"/>
              </a:solidFill>
              <a:effectLst/>
              <a:latin typeface="+mn-lt"/>
              <a:ea typeface="+mn-ea"/>
              <a:cs typeface="+mn-cs"/>
            </a:rPr>
            <a:t>Determine whether the proposed cooling/integrated space conditioning system meets proposed prescriptive equipment requirements:</a:t>
          </a:r>
        </a:p>
        <a:p>
          <a:pPr marL="628650" lvl="1" indent="-171450" rtl="0" fontAlgn="base">
            <a:buFont typeface="Arial" panose="020B0604020202020204" pitchFamily="34" charset="0"/>
            <a:buChar char="•"/>
          </a:pPr>
          <a:r>
            <a:rPr lang="en-US" sz="1200" b="0" i="0" u="none" strike="noStrike">
              <a:solidFill>
                <a:schemeClr val="dk1"/>
              </a:solidFill>
              <a:effectLst/>
              <a:latin typeface="+mn-lt"/>
              <a:ea typeface="+mn-ea"/>
              <a:cs typeface="+mn-cs"/>
            </a:rPr>
            <a:t>Provides appropriate variable sensible heat ratio (SHR)</a:t>
          </a:r>
        </a:p>
        <a:p>
          <a:pPr marL="628650" lvl="1" indent="-171450" rtl="0" fontAlgn="base">
            <a:buFont typeface="Arial" panose="020B0604020202020204" pitchFamily="34" charset="0"/>
            <a:buChar char="•"/>
          </a:pPr>
          <a:r>
            <a:rPr lang="en-US" sz="1200" b="0" i="0" u="none" strike="noStrike">
              <a:solidFill>
                <a:schemeClr val="dk1"/>
              </a:solidFill>
              <a:effectLst/>
              <a:latin typeface="+mn-lt"/>
              <a:ea typeface="+mn-ea"/>
              <a:cs typeface="+mn-cs"/>
            </a:rPr>
            <a:t>Provides sufficient recovered heat for reheat</a:t>
          </a:r>
        </a:p>
        <a:p>
          <a:pPr marL="628650" lvl="1" indent="-171450" rtl="0" fontAlgn="base">
            <a:buFont typeface="Arial" panose="020B0604020202020204" pitchFamily="34" charset="0"/>
            <a:buChar char="•"/>
          </a:pPr>
          <a:r>
            <a:rPr lang="en-US" sz="1200" b="0" i="0" u="none" strike="noStrike">
              <a:solidFill>
                <a:schemeClr val="dk1"/>
              </a:solidFill>
              <a:effectLst/>
              <a:latin typeface="+mn-lt"/>
              <a:ea typeface="+mn-ea"/>
              <a:cs typeface="+mn-cs"/>
            </a:rPr>
            <a:t>Demonstrates variable air flow capability</a:t>
          </a:r>
        </a:p>
        <a:p>
          <a:pPr rtl="0" fontAlgn="base"/>
          <a:r>
            <a:rPr lang="en-US" sz="1200" b="0" i="0" u="none" strike="noStrike">
              <a:solidFill>
                <a:schemeClr val="dk1"/>
              </a:solidFill>
              <a:effectLst/>
              <a:latin typeface="+mn-lt"/>
              <a:ea typeface="+mn-ea"/>
              <a:cs typeface="+mn-cs"/>
            </a:rPr>
            <a:t>This procedure applies to:</a:t>
          </a:r>
        </a:p>
        <a:p>
          <a:pPr marL="171450" indent="-171450" rtl="0" fontAlgn="base">
            <a:buFont typeface="Arial" panose="020B0604020202020204" pitchFamily="34" charset="0"/>
            <a:buChar char="•"/>
          </a:pPr>
          <a:r>
            <a:rPr lang="en-US" sz="1200" b="0" i="0" u="none" strike="noStrike">
              <a:solidFill>
                <a:schemeClr val="dk1"/>
              </a:solidFill>
              <a:effectLst/>
              <a:latin typeface="+mn-lt"/>
              <a:ea typeface="+mn-ea"/>
              <a:cs typeface="+mn-cs"/>
            </a:rPr>
            <a:t>CEH spaces with lighting power density &gt; 30 W per canopy square foot, and</a:t>
          </a:r>
        </a:p>
        <a:p>
          <a:pPr marL="171450" indent="-171450" rtl="0" fontAlgn="base">
            <a:buFont typeface="Arial" panose="020B0604020202020204" pitchFamily="34" charset="0"/>
            <a:buChar char="•"/>
          </a:pPr>
          <a:r>
            <a:rPr lang="en-US" sz="1200" b="0" i="0" u="none" strike="noStrike">
              <a:solidFill>
                <a:schemeClr val="dk1"/>
              </a:solidFill>
              <a:effectLst/>
              <a:latin typeface="+mn-lt"/>
              <a:ea typeface="+mn-ea"/>
              <a:cs typeface="+mn-cs"/>
            </a:rPr>
            <a:t>Facilities with canopy area ≥ 5,000 ft².</a:t>
          </a:r>
        </a:p>
        <a:p>
          <a:pPr rtl="0" fontAlgn="base"/>
          <a:endParaRPr lang="en-US" sz="1200" b="0" i="0" u="none" strike="noStrike">
            <a:solidFill>
              <a:schemeClr val="dk1"/>
            </a:solidFill>
            <a:effectLst/>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lang="en-US" sz="1200" b="1" i="0" u="none" strike="noStrike" baseline="0">
              <a:solidFill>
                <a:schemeClr val="dk1"/>
              </a:solidFill>
              <a:effectLst/>
              <a:latin typeface="+mn-lt"/>
              <a:ea typeface="+mn-ea"/>
              <a:cs typeface="+mn-cs"/>
            </a:rPr>
            <a:t>Overview of the Six Required Operating Conditions</a:t>
          </a:r>
          <a:endParaRPr lang="en-US" sz="1200" b="1" i="0" u="none" strike="noStrike">
            <a:solidFill>
              <a:schemeClr val="dk1"/>
            </a:solidFill>
            <a:effectLst/>
            <a:latin typeface="+mn-lt"/>
            <a:ea typeface="+mn-ea"/>
            <a:cs typeface="+mn-cs"/>
          </a:endParaRPr>
        </a:p>
        <a:p>
          <a:pPr rtl="0" fontAlgn="base"/>
          <a:r>
            <a:rPr lang="en-US" sz="1200" b="0" i="0" u="none" strike="noStrike">
              <a:solidFill>
                <a:schemeClr val="dk1"/>
              </a:solidFill>
              <a:effectLst/>
              <a:latin typeface="+mn-lt"/>
              <a:ea typeface="+mn-ea"/>
              <a:cs typeface="+mn-cs"/>
            </a:rPr>
            <a:t>The load  and system performance must be avaluated for lights on (day) and lights off (night) conditions for each of three grow cycle stages: week 1, early/mid</a:t>
          </a:r>
          <a:r>
            <a:rPr lang="en-US" sz="1200" b="0" i="0" u="none" strike="noStrike" baseline="0">
              <a:solidFill>
                <a:schemeClr val="dk1"/>
              </a:solidFill>
              <a:effectLst/>
              <a:latin typeface="+mn-lt"/>
              <a:ea typeface="+mn-ea"/>
              <a:cs typeface="+mn-cs"/>
            </a:rPr>
            <a:t> (weeks 3-6), and late (final week). This totals six required design conditions.</a:t>
          </a:r>
        </a:p>
        <a:p>
          <a:pPr rtl="0" fontAlgn="base"/>
          <a:endParaRPr lang="en-US" sz="1200" b="0" i="0" u="none" strike="noStrike" baseline="0">
            <a:solidFill>
              <a:schemeClr val="dk1"/>
            </a:solidFill>
            <a:effectLst/>
            <a:latin typeface="+mn-lt"/>
            <a:ea typeface="+mn-ea"/>
            <a:cs typeface="+mn-cs"/>
          </a:endParaRPr>
        </a:p>
        <a:p>
          <a:pPr rtl="0" fontAlgn="base"/>
          <a:r>
            <a:rPr lang="en-US" sz="1200" b="0" i="0" u="none" strike="noStrike" baseline="0">
              <a:solidFill>
                <a:schemeClr val="dk1"/>
              </a:solidFill>
              <a:effectLst/>
              <a:latin typeface="+mn-lt"/>
              <a:ea typeface="+mn-ea"/>
              <a:cs typeface="+mn-cs"/>
            </a:rPr>
            <a:t>All load calculations and equipment performance inputs must corespond to:</a:t>
          </a:r>
        </a:p>
        <a:p>
          <a:pPr marL="171450" indent="-171450">
            <a:buFont typeface="Arial" panose="020B0604020202020204" pitchFamily="34" charset="0"/>
            <a:buChar char="•"/>
          </a:pPr>
          <a:r>
            <a:rPr lang="en-US" sz="1200" b="0"/>
            <a:t>The specified room dry bulb and wet bulb conditions</a:t>
          </a:r>
        </a:p>
        <a:p>
          <a:pPr marL="171450" indent="-171450">
            <a:buFont typeface="Arial" panose="020B0604020202020204" pitchFamily="34" charset="0"/>
            <a:buChar char="•"/>
          </a:pPr>
          <a:r>
            <a:rPr lang="en-US" sz="1200" b="0"/>
            <a:t>The specified grow cycle stage</a:t>
          </a:r>
        </a:p>
        <a:p>
          <a:pPr marL="171450" indent="-171450">
            <a:buFont typeface="Arial" panose="020B0604020202020204" pitchFamily="34" charset="0"/>
            <a:buChar char="•"/>
          </a:pPr>
          <a:r>
            <a:rPr lang="en-US" sz="1200" b="0"/>
            <a:t>The specified lights-on or lights-off condition</a:t>
          </a:r>
        </a:p>
        <a:p>
          <a:pPr marL="171450" indent="-171450">
            <a:buFont typeface="Arial" panose="020B0604020202020204" pitchFamily="34" charset="0"/>
            <a:buChar char="•"/>
          </a:pPr>
          <a:r>
            <a:rPr lang="en-US" sz="1200" b="0"/>
            <a:t>The Summer Design Outdoor Condition (0.4%)</a:t>
          </a:r>
        </a:p>
        <a:p>
          <a:pPr rtl="0" fontAlgn="base"/>
          <a:endParaRPr lang="en-US" sz="1200" b="0" i="0" u="none" strike="noStrike">
            <a:solidFill>
              <a:schemeClr val="dk1"/>
            </a:solidFill>
            <a:effectLst/>
            <a:latin typeface="+mn-lt"/>
            <a:ea typeface="+mn-ea"/>
            <a:cs typeface="+mn-cs"/>
          </a:endParaRPr>
        </a:p>
        <a:p>
          <a:pPr rtl="0" fontAlgn="base"/>
          <a:endParaRPr lang="en-US" sz="1200" b="0" i="0" u="none" strike="noStrike">
            <a:solidFill>
              <a:schemeClr val="dk1"/>
            </a:solidFill>
            <a:effectLst/>
            <a:latin typeface="+mn-lt"/>
            <a:ea typeface="+mn-ea"/>
            <a:cs typeface="+mn-cs"/>
          </a:endParaRPr>
        </a:p>
        <a:p>
          <a:pPr rtl="0" fontAlgn="base"/>
          <a:r>
            <a:rPr lang="en-US" sz="1200" b="1" i="0" u="none" strike="noStrike">
              <a:solidFill>
                <a:schemeClr val="dk1"/>
              </a:solidFill>
              <a:effectLst/>
              <a:latin typeface="+mn-lt"/>
              <a:ea typeface="+mn-ea"/>
              <a:cs typeface="+mn-cs"/>
            </a:rPr>
            <a:t>Feedback</a:t>
          </a:r>
          <a:r>
            <a:rPr lang="en-US" sz="1200" b="1" i="0" u="none" strike="noStrike" baseline="0">
              <a:solidFill>
                <a:schemeClr val="dk1"/>
              </a:solidFill>
              <a:effectLst/>
              <a:latin typeface="+mn-lt"/>
              <a:ea typeface="+mn-ea"/>
              <a:cs typeface="+mn-cs"/>
            </a:rPr>
            <a:t> on the Proposed Load and Sizing Calculations</a:t>
          </a:r>
          <a:endParaRPr lang="en-US" sz="1200" b="1" i="0" u="none" strike="noStrike">
            <a:solidFill>
              <a:schemeClr val="dk1"/>
            </a:solidFill>
            <a:effectLst/>
            <a:latin typeface="+mn-lt"/>
            <a:ea typeface="+mn-ea"/>
            <a:cs typeface="+mn-cs"/>
          </a:endParaRPr>
        </a:p>
        <a:p>
          <a:pPr rtl="0" fontAlgn="base"/>
          <a:r>
            <a:rPr lang="en-US" sz="1200" b="0" i="0" u="none" strike="noStrike">
              <a:solidFill>
                <a:schemeClr val="dk1"/>
              </a:solidFill>
              <a:effectLst/>
              <a:latin typeface="+mn-lt"/>
              <a:ea typeface="+mn-ea"/>
              <a:cs typeface="+mn-cs"/>
            </a:rPr>
            <a:t>The Statewide CASE Team is requesting feedback on the proposed Indoor CEH load and sizing</a:t>
          </a:r>
          <a:r>
            <a:rPr lang="en-US" sz="1200" b="0" i="0" u="none" strike="noStrike" baseline="0">
              <a:solidFill>
                <a:schemeClr val="dk1"/>
              </a:solidFill>
              <a:effectLst/>
              <a:latin typeface="+mn-lt"/>
              <a:ea typeface="+mn-ea"/>
              <a:cs typeface="+mn-cs"/>
            </a:rPr>
            <a:t> calculations</a:t>
          </a:r>
          <a:r>
            <a:rPr lang="en-US" sz="1200" b="0" i="0" u="none" strike="noStrike">
              <a:solidFill>
                <a:schemeClr val="dk1"/>
              </a:solidFill>
              <a:effectLst/>
              <a:latin typeface="+mn-lt"/>
              <a:ea typeface="+mn-ea"/>
              <a:cs typeface="+mn-cs"/>
            </a:rPr>
            <a:t> for indoor (&lt;50% skylight ratio) CEH facilities that include a room with lighting power density greater than 30 Watts per canopy square foot. We invite participation from new and existing stakeholders. </a:t>
          </a:r>
        </a:p>
        <a:p>
          <a:pPr rtl="0" fontAlgn="base"/>
          <a:endParaRPr lang="en-US" sz="1200" b="0" i="0" u="none" strike="noStrike">
            <a:solidFill>
              <a:schemeClr val="dk1"/>
            </a:solidFill>
            <a:effectLst/>
            <a:latin typeface="+mn-lt"/>
            <a:ea typeface="+mn-ea"/>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lang="en-US" sz="1200" b="1" i="0" u="none" strike="noStrike">
              <a:solidFill>
                <a:schemeClr val="tx1"/>
              </a:solidFill>
              <a:effectLst/>
              <a:latin typeface="+mn-lt"/>
              <a:ea typeface="+mn-ea"/>
              <a:cs typeface="+mn-cs"/>
            </a:rPr>
            <a:t>Please send an email to adroitcour@westmonroe.com or </a:t>
          </a:r>
          <a:r>
            <a:rPr lang="en-US" sz="1200" b="1" dirty="0">
              <a:solidFill>
                <a:schemeClr val="tx1"/>
              </a:solidFill>
              <a:latin typeface="+mn-lt"/>
              <a:cs typeface="Arial"/>
            </a:rPr>
            <a:t>gtorvestad@westmonroe.com and copy info@title24stakeholders.com with feedback or to set up a meeting to discuss feedback.</a:t>
          </a:r>
        </a:p>
        <a:p>
          <a:pPr rtl="0" fontAlgn="base"/>
          <a:endParaRPr lang="en-US" sz="1200" b="0" i="0" u="none" strike="noStrike">
            <a:solidFill>
              <a:schemeClr val="dk1"/>
            </a:solidFill>
            <a:effectLst/>
            <a:latin typeface="+mn-lt"/>
            <a:ea typeface="+mn-ea"/>
            <a:cs typeface="+mn-cs"/>
          </a:endParaRPr>
        </a:p>
        <a:p>
          <a:endParaRPr lang="en-US" sz="1200"/>
        </a:p>
      </xdr:txBody>
    </xdr:sp>
    <xdr:clientData/>
  </xdr:twoCellAnchor>
</xdr:wsDr>
</file>

<file path=xl/persons/person.xml><?xml version="1.0" encoding="utf-8"?>
<personList xmlns="http://schemas.microsoft.com/office/spreadsheetml/2018/threadedcomments" xmlns:x="http://schemas.openxmlformats.org/spreadsheetml/2006/main">
  <person displayName="Amy Droitcour" id="{8AA7F9ED-AE87-AA43-940C-F909C7613453}" userId="S::amydroitcour@2050partners.com::b867ba53-e7d0-42dd-a2b8-6f4f57d95dba" providerId="AD"/>
  <person displayName="Lydia Miner" id="{5F647564-CCB5-4965-A3D7-3BC61813F564}" userId="S::lydiaminer_2050partners.com#ext#@energysolutionsonline.onmicrosoft.com::5d1d4621-7b8b-4822-89fd-a0667b2c16e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41" dT="2026-01-27T18:40:52.55" personId="{5F647564-CCB5-4965-A3D7-3BC61813F564}" id="{EC5B9079-2983-4D90-967B-0E31A7C40742}">
    <text>This should be total capacity</text>
  </threadedComment>
  <threadedComment ref="A42" dT="2026-01-27T18:41:05.11" personId="{5F647564-CCB5-4965-A3D7-3BC61813F564}" id="{8F732B8C-9394-4C26-9E32-2FC5DBB85A78}">
    <text>Latent capacity</text>
  </threadedComment>
  <threadedComment ref="A44" dT="2026-01-23T20:36:48.45" personId="{8AA7F9ED-AE87-AA43-940C-F909C7613453}" id="{F4E7B45A-6599-41E2-91E8-AC86EB2A6A4B}">
    <text>Should the reheat load be calculated?</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127D1-5732-4EB6-B823-81556D07C31F}">
  <dimension ref="A1:X16"/>
  <sheetViews>
    <sheetView tabSelected="1" zoomScale="120" zoomScaleNormal="120" workbookViewId="0">
      <selection activeCell="T2" sqref="T2:X16"/>
    </sheetView>
  </sheetViews>
  <sheetFormatPr defaultColWidth="8.85546875" defaultRowHeight="15"/>
  <sheetData>
    <row r="1" spans="1:24" s="142" customFormat="1" ht="35.450000000000003" customHeight="1">
      <c r="A1" s="140" t="s">
        <v>0</v>
      </c>
      <c r="B1" s="140"/>
      <c r="C1" s="140"/>
      <c r="D1" s="140"/>
      <c r="E1" s="140"/>
      <c r="F1" s="140"/>
      <c r="G1" s="140"/>
      <c r="H1" s="140"/>
      <c r="I1" s="140"/>
      <c r="J1" s="140"/>
      <c r="K1" s="141"/>
      <c r="L1" s="141"/>
      <c r="M1" s="141"/>
      <c r="N1" s="141"/>
    </row>
    <row r="2" spans="1:24" ht="54.95" customHeight="1">
      <c r="T2" s="166" t="s">
        <v>1</v>
      </c>
      <c r="U2" s="166"/>
      <c r="V2" s="166"/>
      <c r="W2" s="166"/>
      <c r="X2" s="166"/>
    </row>
    <row r="3" spans="1:24">
      <c r="T3" s="166"/>
      <c r="U3" s="166"/>
      <c r="V3" s="166"/>
      <c r="W3" s="166"/>
      <c r="X3" s="166"/>
    </row>
    <row r="4" spans="1:24">
      <c r="T4" s="166"/>
      <c r="U4" s="166"/>
      <c r="V4" s="166"/>
      <c r="W4" s="166"/>
      <c r="X4" s="166"/>
    </row>
    <row r="5" spans="1:24">
      <c r="T5" s="166"/>
      <c r="U5" s="166"/>
      <c r="V5" s="166"/>
      <c r="W5" s="166"/>
      <c r="X5" s="166"/>
    </row>
    <row r="6" spans="1:24">
      <c r="T6" s="166"/>
      <c r="U6" s="166"/>
      <c r="V6" s="166"/>
      <c r="W6" s="166"/>
      <c r="X6" s="166"/>
    </row>
    <row r="7" spans="1:24">
      <c r="T7" s="166"/>
      <c r="U7" s="166"/>
      <c r="V7" s="166"/>
      <c r="W7" s="166"/>
      <c r="X7" s="166"/>
    </row>
    <row r="8" spans="1:24">
      <c r="T8" s="166"/>
      <c r="U8" s="166"/>
      <c r="V8" s="166"/>
      <c r="W8" s="166"/>
      <c r="X8" s="166"/>
    </row>
    <row r="9" spans="1:24">
      <c r="T9" s="166"/>
      <c r="U9" s="166"/>
      <c r="V9" s="166"/>
      <c r="W9" s="166"/>
      <c r="X9" s="166"/>
    </row>
    <row r="10" spans="1:24">
      <c r="T10" s="166"/>
      <c r="U10" s="166"/>
      <c r="V10" s="166"/>
      <c r="W10" s="166"/>
      <c r="X10" s="166"/>
    </row>
    <row r="11" spans="1:24">
      <c r="T11" s="166"/>
      <c r="U11" s="166"/>
      <c r="V11" s="166"/>
      <c r="W11" s="166"/>
      <c r="X11" s="166"/>
    </row>
    <row r="12" spans="1:24">
      <c r="T12" s="166"/>
      <c r="U12" s="166"/>
      <c r="V12" s="166"/>
      <c r="W12" s="166"/>
      <c r="X12" s="166"/>
    </row>
    <row r="13" spans="1:24">
      <c r="T13" s="166"/>
      <c r="U13" s="166"/>
      <c r="V13" s="166"/>
      <c r="W13" s="166"/>
      <c r="X13" s="166"/>
    </row>
    <row r="14" spans="1:24">
      <c r="T14" s="166"/>
      <c r="U14" s="166"/>
      <c r="V14" s="166"/>
      <c r="W14" s="166"/>
      <c r="X14" s="166"/>
    </row>
    <row r="15" spans="1:24">
      <c r="T15" s="166"/>
      <c r="U15" s="166"/>
      <c r="V15" s="166"/>
      <c r="W15" s="166"/>
      <c r="X15" s="166"/>
    </row>
    <row r="16" spans="1:24">
      <c r="T16" s="166"/>
      <c r="U16" s="166"/>
      <c r="V16" s="166"/>
      <c r="W16" s="166"/>
      <c r="X16" s="166"/>
    </row>
  </sheetData>
  <mergeCells count="1">
    <mergeCell ref="T2:X1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F5002-63D8-E746-ABC4-577FFD9DE6E6}">
  <dimension ref="A1:V81"/>
  <sheetViews>
    <sheetView showGridLines="0" zoomScaleNormal="100" workbookViewId="0">
      <selection activeCell="P77" sqref="P77"/>
    </sheetView>
  </sheetViews>
  <sheetFormatPr defaultColWidth="8.85546875" defaultRowHeight="15"/>
  <cols>
    <col min="1" max="1" width="35" customWidth="1"/>
    <col min="2" max="7" width="12.7109375" customWidth="1"/>
    <col min="8" max="8" width="12.85546875" customWidth="1"/>
    <col min="9" max="9" width="15.7109375" customWidth="1"/>
    <col min="10" max="11" width="8.28515625" customWidth="1"/>
    <col min="12" max="12" width="10.140625" customWidth="1"/>
    <col min="13" max="13" width="8.28515625" customWidth="1"/>
    <col min="14" max="14" width="10.140625" customWidth="1"/>
    <col min="15" max="15" width="8.28515625" customWidth="1"/>
    <col min="16" max="16" width="9.85546875" customWidth="1"/>
    <col min="17" max="18" width="8.28515625" customWidth="1"/>
    <col min="19" max="19" width="75.140625" customWidth="1"/>
  </cols>
  <sheetData>
    <row r="1" spans="1:22" s="146" customFormat="1" ht="25.35" customHeight="1">
      <c r="A1" s="143" t="s">
        <v>2</v>
      </c>
      <c r="B1" s="144"/>
      <c r="C1" s="145"/>
      <c r="D1" s="145"/>
      <c r="E1" s="145"/>
      <c r="F1" s="145"/>
      <c r="G1" s="145"/>
    </row>
    <row r="2" spans="1:22" ht="18.95">
      <c r="A2" s="65" t="s">
        <v>3</v>
      </c>
      <c r="B2" s="65"/>
      <c r="C2" s="65"/>
      <c r="D2" s="65"/>
      <c r="E2" s="65"/>
      <c r="F2" s="65"/>
      <c r="G2" s="60"/>
      <c r="H2" s="60"/>
      <c r="I2" s="60"/>
      <c r="J2" s="60"/>
      <c r="K2" s="60"/>
      <c r="L2" s="65"/>
      <c r="M2" s="65"/>
      <c r="N2" s="65"/>
      <c r="O2" s="65"/>
      <c r="P2" s="65"/>
      <c r="Q2" s="65"/>
      <c r="R2" s="65"/>
      <c r="S2" s="65"/>
      <c r="T2" s="65"/>
      <c r="U2" s="65"/>
      <c r="V2" s="65"/>
    </row>
    <row r="3" spans="1:22" ht="20.100000000000001" thickBot="1">
      <c r="A3" s="65"/>
      <c r="B3" s="65"/>
      <c r="C3" s="65"/>
      <c r="D3" s="65"/>
      <c r="E3" s="65"/>
      <c r="F3" s="65"/>
      <c r="G3" s="60"/>
      <c r="H3" s="60"/>
      <c r="I3" s="60"/>
      <c r="J3" s="60"/>
      <c r="K3" s="60"/>
      <c r="L3" s="65"/>
      <c r="M3" s="65"/>
      <c r="N3" s="65"/>
      <c r="O3" s="65"/>
      <c r="P3" s="65"/>
      <c r="Q3" s="65"/>
      <c r="R3" s="65"/>
      <c r="S3" s="65"/>
      <c r="T3" s="65"/>
      <c r="U3" s="65"/>
      <c r="V3" s="65"/>
    </row>
    <row r="4" spans="1:22" ht="20.100000000000001" thickBot="1">
      <c r="A4" s="205" t="s">
        <v>4</v>
      </c>
      <c r="B4" s="206"/>
      <c r="C4" s="206"/>
      <c r="D4" s="206"/>
      <c r="E4" s="206"/>
      <c r="F4" s="206"/>
      <c r="G4" s="207"/>
      <c r="H4" s="60"/>
      <c r="I4" s="60"/>
      <c r="J4" s="60"/>
      <c r="K4" s="65"/>
      <c r="L4" s="65"/>
      <c r="M4" s="65"/>
      <c r="N4" s="65"/>
      <c r="O4" s="65"/>
      <c r="P4" s="65"/>
      <c r="Q4" s="65"/>
      <c r="R4" s="65"/>
      <c r="S4" s="65"/>
      <c r="T4" s="65"/>
      <c r="U4" s="65"/>
      <c r="V4" s="65"/>
    </row>
    <row r="5" spans="1:22" ht="18.95">
      <c r="A5" s="61"/>
      <c r="B5" s="62"/>
      <c r="C5" s="62"/>
      <c r="D5" s="62"/>
      <c r="E5" s="65"/>
      <c r="F5" s="65"/>
      <c r="G5" s="71" t="s">
        <v>5</v>
      </c>
      <c r="H5" s="65"/>
      <c r="I5" s="60"/>
      <c r="J5" s="60"/>
      <c r="K5" s="65"/>
      <c r="L5" s="65"/>
      <c r="M5" s="65"/>
      <c r="N5" s="65"/>
      <c r="O5" s="65"/>
      <c r="P5" s="65"/>
      <c r="Q5" s="65"/>
      <c r="R5" s="65"/>
      <c r="S5" s="65"/>
      <c r="T5" s="65"/>
      <c r="U5" s="65"/>
      <c r="V5" s="65"/>
    </row>
    <row r="6" spans="1:22" ht="18.95">
      <c r="A6" s="209" t="s">
        <v>6</v>
      </c>
      <c r="B6" s="210"/>
      <c r="C6" s="77"/>
      <c r="D6" s="105"/>
      <c r="E6" s="186" t="s">
        <v>7</v>
      </c>
      <c r="F6" s="187"/>
      <c r="G6" s="149"/>
      <c r="H6" s="65"/>
      <c r="I6" s="60"/>
      <c r="J6" s="60"/>
      <c r="K6" s="65"/>
      <c r="L6" s="65"/>
      <c r="M6" s="65"/>
      <c r="N6" s="65"/>
      <c r="O6" s="65"/>
      <c r="P6" s="65"/>
      <c r="Q6" s="65"/>
      <c r="R6" s="65"/>
      <c r="S6" s="65"/>
      <c r="T6" s="65"/>
      <c r="U6" s="65"/>
      <c r="V6" s="65"/>
    </row>
    <row r="7" spans="1:22" ht="18.95">
      <c r="A7" s="64" t="s">
        <v>8</v>
      </c>
      <c r="B7" s="65" t="s">
        <v>9</v>
      </c>
      <c r="C7" s="77"/>
      <c r="D7" s="105"/>
      <c r="E7" s="186" t="s">
        <v>10</v>
      </c>
      <c r="F7" s="187"/>
      <c r="G7" s="150">
        <v>0</v>
      </c>
      <c r="H7" s="65"/>
      <c r="I7" s="60"/>
      <c r="J7" s="60"/>
      <c r="K7" s="60"/>
      <c r="L7" s="65"/>
      <c r="M7" s="65"/>
      <c r="N7" s="65"/>
      <c r="O7" s="65"/>
      <c r="P7" s="65"/>
      <c r="Q7" s="65"/>
      <c r="R7" s="65"/>
      <c r="S7" s="65"/>
      <c r="T7" s="65"/>
      <c r="U7" s="65"/>
      <c r="V7" s="65"/>
    </row>
    <row r="8" spans="1:22" ht="18.95">
      <c r="A8" s="64"/>
      <c r="B8" s="65" t="s">
        <v>11</v>
      </c>
      <c r="C8" s="77"/>
      <c r="D8" s="105"/>
      <c r="E8" s="186" t="s">
        <v>12</v>
      </c>
      <c r="F8" s="187"/>
      <c r="G8" s="151"/>
      <c r="H8" s="60"/>
      <c r="I8" s="60"/>
      <c r="J8" s="60"/>
      <c r="K8" s="60"/>
      <c r="L8" s="65"/>
      <c r="M8" s="65"/>
      <c r="N8" s="65"/>
      <c r="O8" s="65"/>
      <c r="P8" s="65"/>
      <c r="Q8" s="65"/>
      <c r="R8" s="65"/>
      <c r="S8" s="65"/>
      <c r="T8" s="65"/>
      <c r="U8" s="65"/>
      <c r="V8" s="65"/>
    </row>
    <row r="9" spans="1:22" ht="20.100000000000001" thickBot="1">
      <c r="A9" s="66" t="s">
        <v>13</v>
      </c>
      <c r="B9" s="67" t="s">
        <v>9</v>
      </c>
      <c r="C9" s="106"/>
      <c r="D9" s="107"/>
      <c r="E9" s="67"/>
      <c r="F9" s="67"/>
      <c r="G9" s="108"/>
      <c r="H9" s="60"/>
      <c r="I9" s="60"/>
      <c r="J9" s="60"/>
      <c r="K9" s="60"/>
      <c r="L9" s="65"/>
      <c r="M9" s="65"/>
      <c r="N9" s="65"/>
      <c r="O9" s="65"/>
      <c r="P9" s="65"/>
      <c r="Q9" s="65"/>
      <c r="R9" s="65"/>
      <c r="S9" s="65"/>
      <c r="T9" s="65"/>
      <c r="U9" s="65"/>
      <c r="V9" s="65"/>
    </row>
    <row r="10" spans="1:22" ht="20.100000000000001" thickBot="1">
      <c r="A10" s="65"/>
      <c r="B10" s="65"/>
      <c r="C10" s="65"/>
      <c r="D10" s="65"/>
      <c r="E10" s="65"/>
      <c r="F10" s="65"/>
      <c r="G10" s="60"/>
      <c r="H10" s="60"/>
      <c r="I10" s="60"/>
      <c r="J10" s="60"/>
      <c r="K10" s="60"/>
      <c r="L10" s="65"/>
      <c r="M10" s="65"/>
      <c r="N10" s="65"/>
      <c r="O10" s="65"/>
      <c r="P10" s="65"/>
      <c r="Q10" s="65"/>
      <c r="R10" s="65"/>
      <c r="S10" s="65"/>
      <c r="T10" s="65"/>
      <c r="U10" s="65"/>
      <c r="V10" s="65"/>
    </row>
    <row r="11" spans="1:22" ht="20.100000000000001" thickBot="1">
      <c r="A11" s="171" t="s">
        <v>14</v>
      </c>
      <c r="B11" s="208"/>
      <c r="C11" s="208"/>
      <c r="D11" s="208"/>
      <c r="E11" s="208"/>
      <c r="F11" s="208"/>
      <c r="G11" s="208"/>
      <c r="H11" s="172"/>
      <c r="I11" s="60"/>
      <c r="J11" s="60"/>
      <c r="K11" s="60"/>
      <c r="L11" s="65"/>
      <c r="M11" s="65"/>
      <c r="N11" s="65"/>
      <c r="O11" s="65"/>
      <c r="P11" s="65"/>
      <c r="Q11" s="65"/>
      <c r="R11" s="65"/>
      <c r="S11" s="65"/>
      <c r="T11" s="65"/>
      <c r="U11" s="65"/>
      <c r="V11" s="65"/>
    </row>
    <row r="12" spans="1:22" ht="18.95">
      <c r="A12" s="211" t="s">
        <v>15</v>
      </c>
      <c r="B12" s="173"/>
      <c r="C12" s="173"/>
      <c r="D12" s="173"/>
      <c r="E12" s="173"/>
      <c r="F12" s="173"/>
      <c r="G12" s="173"/>
      <c r="H12" s="174"/>
      <c r="I12" s="65"/>
      <c r="J12" s="65"/>
      <c r="K12" s="65"/>
      <c r="L12" s="65"/>
      <c r="M12" s="65"/>
      <c r="N12" s="65"/>
      <c r="O12" s="65"/>
      <c r="P12" s="65"/>
      <c r="Q12" s="65"/>
      <c r="R12" s="65"/>
      <c r="S12" s="65"/>
      <c r="T12" s="65"/>
      <c r="U12" s="65"/>
      <c r="V12" s="65"/>
    </row>
    <row r="13" spans="1:22" ht="18.95" customHeight="1">
      <c r="A13" s="64" t="s">
        <v>16</v>
      </c>
      <c r="B13" s="212"/>
      <c r="C13" s="212"/>
      <c r="D13" s="212"/>
      <c r="E13" s="212"/>
      <c r="F13" s="212"/>
      <c r="G13" s="216" t="s">
        <v>17</v>
      </c>
      <c r="H13" s="217"/>
      <c r="I13" s="65"/>
      <c r="J13" s="65"/>
      <c r="K13" s="65"/>
      <c r="L13" s="65"/>
      <c r="M13" s="65"/>
      <c r="N13" s="65"/>
      <c r="O13" s="65"/>
      <c r="P13" s="65"/>
      <c r="Q13" s="65"/>
      <c r="R13" s="65"/>
      <c r="S13" s="65"/>
      <c r="T13" s="65"/>
      <c r="U13" s="65"/>
      <c r="V13" s="65"/>
    </row>
    <row r="14" spans="1:22" ht="18.95">
      <c r="A14" s="64" t="s">
        <v>18</v>
      </c>
      <c r="B14" s="69"/>
      <c r="C14" s="65"/>
      <c r="D14" s="79"/>
      <c r="E14" s="65"/>
      <c r="F14" s="65"/>
      <c r="G14" s="216"/>
      <c r="H14" s="217"/>
      <c r="I14" s="60"/>
      <c r="J14" s="60"/>
      <c r="K14" s="60"/>
      <c r="L14" s="65"/>
      <c r="M14" s="65"/>
      <c r="N14" s="65"/>
      <c r="O14" s="65"/>
      <c r="P14" s="65"/>
      <c r="Q14" s="65"/>
      <c r="R14" s="65"/>
      <c r="S14" s="65"/>
      <c r="T14" s="65"/>
      <c r="U14" s="65"/>
      <c r="V14" s="65"/>
    </row>
    <row r="15" spans="1:22" ht="18.95">
      <c r="A15" s="64"/>
      <c r="B15" s="65"/>
      <c r="C15" s="65"/>
      <c r="D15" s="65"/>
      <c r="E15" s="65"/>
      <c r="F15" s="65"/>
      <c r="G15" s="218"/>
      <c r="H15" s="219"/>
      <c r="I15" s="60"/>
      <c r="J15" s="60"/>
      <c r="K15" s="60"/>
      <c r="L15" s="65"/>
      <c r="M15" s="65"/>
      <c r="N15" s="65"/>
      <c r="O15" s="65"/>
      <c r="P15" s="65"/>
      <c r="Q15" s="65"/>
      <c r="R15" s="65"/>
      <c r="S15" s="65"/>
      <c r="T15" s="65"/>
      <c r="U15" s="65"/>
      <c r="V15" s="65"/>
    </row>
    <row r="16" spans="1:22" ht="24.95" customHeight="1">
      <c r="A16" s="213" t="s">
        <v>19</v>
      </c>
      <c r="B16" s="214"/>
      <c r="C16" s="214"/>
      <c r="D16" s="214"/>
      <c r="E16" s="214"/>
      <c r="F16" s="214"/>
      <c r="G16" s="214"/>
      <c r="H16" s="215"/>
      <c r="I16" s="112"/>
      <c r="J16" s="112"/>
      <c r="K16" s="152"/>
      <c r="L16" s="65"/>
      <c r="M16" s="65"/>
      <c r="N16" s="65"/>
      <c r="O16" s="65"/>
      <c r="P16" s="65"/>
      <c r="Q16" s="65"/>
      <c r="R16" s="65"/>
      <c r="S16" s="65"/>
      <c r="T16" s="65"/>
      <c r="U16" s="65"/>
      <c r="V16" s="65"/>
    </row>
    <row r="17" spans="1:22" ht="18.95">
      <c r="A17" s="64"/>
      <c r="B17" s="65"/>
      <c r="C17" s="168" t="s">
        <v>20</v>
      </c>
      <c r="D17" s="169"/>
      <c r="E17" s="168" t="s">
        <v>21</v>
      </c>
      <c r="F17" s="169"/>
      <c r="G17" s="168" t="s">
        <v>22</v>
      </c>
      <c r="H17" s="170"/>
      <c r="I17" s="65"/>
      <c r="J17" s="65"/>
      <c r="K17" s="65"/>
      <c r="L17" s="65"/>
      <c r="M17" s="65"/>
      <c r="N17" s="65"/>
      <c r="O17" s="65"/>
      <c r="P17" s="65"/>
      <c r="Q17" s="65"/>
      <c r="R17" s="65"/>
      <c r="S17" s="65"/>
      <c r="T17" s="65"/>
      <c r="U17" s="65"/>
      <c r="V17" s="65"/>
    </row>
    <row r="18" spans="1:22" ht="18.95">
      <c r="A18" s="64"/>
      <c r="B18" s="65"/>
      <c r="C18" s="73" t="s">
        <v>23</v>
      </c>
      <c r="D18" s="74" t="s">
        <v>24</v>
      </c>
      <c r="E18" s="73" t="s">
        <v>23</v>
      </c>
      <c r="F18" s="74" t="s">
        <v>24</v>
      </c>
      <c r="G18" s="73" t="s">
        <v>23</v>
      </c>
      <c r="H18" s="71" t="s">
        <v>24</v>
      </c>
      <c r="I18" s="65"/>
      <c r="J18" s="65"/>
      <c r="K18" s="65"/>
      <c r="L18" s="65"/>
      <c r="M18" s="65"/>
      <c r="N18" s="65"/>
      <c r="O18" s="65"/>
      <c r="P18" s="65"/>
      <c r="Q18" s="65"/>
      <c r="R18" s="65"/>
      <c r="S18" s="65"/>
      <c r="T18" s="65"/>
      <c r="U18" s="65"/>
      <c r="V18" s="65"/>
    </row>
    <row r="19" spans="1:22" ht="18.95">
      <c r="A19" s="192" t="s">
        <v>25</v>
      </c>
      <c r="B19" s="70" t="s">
        <v>9</v>
      </c>
      <c r="C19" s="77"/>
      <c r="D19" s="77"/>
      <c r="E19" s="77"/>
      <c r="F19" s="77"/>
      <c r="G19" s="77"/>
      <c r="H19" s="80"/>
      <c r="I19" s="65"/>
      <c r="J19" s="65"/>
      <c r="K19" s="65"/>
      <c r="L19" s="65"/>
      <c r="M19" s="65"/>
      <c r="N19" s="65"/>
      <c r="O19" s="65"/>
      <c r="P19" s="65"/>
      <c r="Q19" s="65"/>
      <c r="R19" s="65"/>
      <c r="S19" s="65"/>
      <c r="T19" s="65"/>
      <c r="U19" s="65"/>
      <c r="V19" s="65"/>
    </row>
    <row r="20" spans="1:22" ht="18.95">
      <c r="A20" s="192"/>
      <c r="B20" s="70" t="s">
        <v>26</v>
      </c>
      <c r="C20" s="77"/>
      <c r="D20" s="77"/>
      <c r="E20" s="77"/>
      <c r="F20" s="77"/>
      <c r="G20" s="77"/>
      <c r="H20" s="80"/>
      <c r="I20" s="65"/>
      <c r="J20" s="65"/>
      <c r="K20" s="65"/>
      <c r="L20" s="65"/>
      <c r="M20" s="65"/>
      <c r="N20" s="65"/>
      <c r="O20" s="65"/>
      <c r="P20" s="65"/>
      <c r="Q20" s="65"/>
      <c r="R20" s="65"/>
      <c r="S20" s="65"/>
      <c r="T20" s="65"/>
      <c r="U20" s="65"/>
      <c r="V20" s="65"/>
    </row>
    <row r="21" spans="1:22" ht="20.100000000000001" thickBot="1">
      <c r="A21" s="81"/>
      <c r="B21" s="82"/>
      <c r="C21" s="82"/>
      <c r="D21" s="82"/>
      <c r="E21" s="67"/>
      <c r="F21" s="67"/>
      <c r="G21" s="67"/>
      <c r="H21" s="68"/>
      <c r="I21" s="65"/>
      <c r="J21" s="65"/>
      <c r="K21" s="65"/>
      <c r="L21" s="65"/>
      <c r="M21" s="65"/>
      <c r="N21" s="65"/>
      <c r="O21" s="65"/>
      <c r="P21" s="65"/>
      <c r="Q21" s="65"/>
      <c r="R21" s="65"/>
      <c r="S21" s="65"/>
      <c r="T21" s="65"/>
      <c r="U21" s="65"/>
      <c r="V21" s="65"/>
    </row>
    <row r="22" spans="1:22" ht="20.100000000000001" customHeight="1" thickBot="1">
      <c r="A22" s="202" t="s">
        <v>27</v>
      </c>
      <c r="B22" s="203"/>
      <c r="C22" s="203"/>
      <c r="D22" s="203"/>
      <c r="E22" s="203"/>
      <c r="F22" s="203"/>
      <c r="G22" s="203"/>
      <c r="H22" s="204"/>
      <c r="I22" s="162"/>
      <c r="J22" s="162"/>
      <c r="K22" s="162"/>
      <c r="L22" s="162"/>
      <c r="M22" s="162"/>
      <c r="N22" s="162"/>
      <c r="O22" s="162"/>
      <c r="P22" s="162"/>
      <c r="Q22" s="162"/>
      <c r="R22" s="162"/>
      <c r="S22" s="162"/>
      <c r="T22" s="163"/>
      <c r="U22" s="65"/>
      <c r="V22" s="65"/>
    </row>
    <row r="23" spans="1:22" ht="41.1" thickBot="1">
      <c r="A23" s="193" t="s">
        <v>28</v>
      </c>
      <c r="B23" s="194"/>
      <c r="C23" s="194"/>
      <c r="D23" s="194"/>
      <c r="E23" s="194"/>
      <c r="F23" s="194"/>
      <c r="G23" s="194"/>
      <c r="H23" s="195"/>
      <c r="I23" s="147" t="s">
        <v>29</v>
      </c>
      <c r="J23" s="199" t="s">
        <v>30</v>
      </c>
      <c r="K23" s="200"/>
      <c r="L23" s="200"/>
      <c r="M23" s="200"/>
      <c r="N23" s="200"/>
      <c r="O23" s="200"/>
      <c r="P23" s="200"/>
      <c r="Q23" s="200"/>
      <c r="R23" s="201"/>
      <c r="S23" s="161" t="s">
        <v>31</v>
      </c>
      <c r="T23" s="160" t="s">
        <v>32</v>
      </c>
      <c r="U23" s="65"/>
      <c r="V23" s="65"/>
    </row>
    <row r="24" spans="1:22" ht="18.95">
      <c r="A24" s="64"/>
      <c r="B24" s="65"/>
      <c r="C24" s="168" t="s">
        <v>20</v>
      </c>
      <c r="D24" s="169"/>
      <c r="E24" s="168" t="s">
        <v>21</v>
      </c>
      <c r="F24" s="169"/>
      <c r="G24" s="168" t="s">
        <v>22</v>
      </c>
      <c r="H24" s="170"/>
      <c r="I24" s="65"/>
      <c r="J24" s="84"/>
      <c r="K24" s="65"/>
      <c r="L24" s="167" t="s">
        <v>33</v>
      </c>
      <c r="M24" s="167"/>
      <c r="N24" s="167" t="s">
        <v>33</v>
      </c>
      <c r="O24" s="167"/>
      <c r="P24" s="167" t="s">
        <v>22</v>
      </c>
      <c r="Q24" s="167"/>
      <c r="R24" s="63"/>
      <c r="S24" s="65"/>
      <c r="T24" s="83"/>
      <c r="U24" s="65"/>
      <c r="V24" s="65"/>
    </row>
    <row r="25" spans="1:22" ht="18.95">
      <c r="A25" s="64"/>
      <c r="B25" s="65"/>
      <c r="C25" s="75" t="s">
        <v>23</v>
      </c>
      <c r="D25" s="76" t="s">
        <v>24</v>
      </c>
      <c r="E25" s="75" t="s">
        <v>23</v>
      </c>
      <c r="F25" s="76" t="s">
        <v>24</v>
      </c>
      <c r="G25" s="75" t="s">
        <v>23</v>
      </c>
      <c r="H25" s="113" t="s">
        <v>24</v>
      </c>
      <c r="I25" s="65"/>
      <c r="J25" s="84"/>
      <c r="K25" s="65"/>
      <c r="L25" s="70" t="s">
        <v>23</v>
      </c>
      <c r="M25" s="70" t="s">
        <v>24</v>
      </c>
      <c r="N25" s="70" t="s">
        <v>23</v>
      </c>
      <c r="O25" s="70" t="s">
        <v>24</v>
      </c>
      <c r="P25" s="70" t="s">
        <v>23</v>
      </c>
      <c r="Q25" s="70" t="s">
        <v>24</v>
      </c>
      <c r="R25" s="63"/>
      <c r="S25" s="65"/>
      <c r="T25" s="83"/>
      <c r="U25" s="65"/>
      <c r="V25" s="65"/>
    </row>
    <row r="26" spans="1:22" ht="18.95">
      <c r="A26" s="85" t="s">
        <v>34</v>
      </c>
      <c r="B26" s="70" t="s">
        <v>35</v>
      </c>
      <c r="C26" s="77"/>
      <c r="D26" s="86"/>
      <c r="E26" s="77"/>
      <c r="F26" s="86"/>
      <c r="G26" s="77"/>
      <c r="H26" s="114"/>
      <c r="I26" s="65" t="s">
        <v>36</v>
      </c>
      <c r="J26" s="84"/>
      <c r="K26" s="87"/>
      <c r="L26" s="88">
        <f t="shared" ref="L26:Q27" si="0">C26*3415</f>
        <v>0</v>
      </c>
      <c r="M26" s="88">
        <f t="shared" si="0"/>
        <v>0</v>
      </c>
      <c r="N26" s="88">
        <f t="shared" si="0"/>
        <v>0</v>
      </c>
      <c r="O26" s="88">
        <f t="shared" si="0"/>
        <v>0</v>
      </c>
      <c r="P26" s="88">
        <f t="shared" si="0"/>
        <v>0</v>
      </c>
      <c r="Q26" s="88">
        <f t="shared" si="0"/>
        <v>0</v>
      </c>
      <c r="R26" s="63" t="s">
        <v>37</v>
      </c>
      <c r="S26" s="65"/>
      <c r="T26" s="83"/>
      <c r="U26" s="65"/>
      <c r="V26" s="65"/>
    </row>
    <row r="27" spans="1:22" ht="18.95">
      <c r="A27" s="85" t="s">
        <v>38</v>
      </c>
      <c r="B27" s="70" t="s">
        <v>35</v>
      </c>
      <c r="C27" s="77"/>
      <c r="D27" s="77"/>
      <c r="E27" s="77"/>
      <c r="F27" s="77"/>
      <c r="G27" s="77"/>
      <c r="H27" s="80"/>
      <c r="I27" s="65" t="s">
        <v>36</v>
      </c>
      <c r="J27" s="84"/>
      <c r="K27" s="87"/>
      <c r="L27" s="88">
        <f t="shared" si="0"/>
        <v>0</v>
      </c>
      <c r="M27" s="88">
        <f t="shared" si="0"/>
        <v>0</v>
      </c>
      <c r="N27" s="88">
        <f t="shared" si="0"/>
        <v>0</v>
      </c>
      <c r="O27" s="88">
        <f t="shared" si="0"/>
        <v>0</v>
      </c>
      <c r="P27" s="88">
        <f t="shared" si="0"/>
        <v>0</v>
      </c>
      <c r="Q27" s="88">
        <f t="shared" si="0"/>
        <v>0</v>
      </c>
      <c r="R27" s="63" t="s">
        <v>37</v>
      </c>
      <c r="S27" s="65"/>
      <c r="T27" s="83"/>
      <c r="U27" s="65"/>
      <c r="V27" s="65"/>
    </row>
    <row r="28" spans="1:22" ht="18.95">
      <c r="A28" s="85" t="s">
        <v>39</v>
      </c>
      <c r="B28" s="70" t="s">
        <v>40</v>
      </c>
      <c r="C28" s="89">
        <f>C58*C61*3415</f>
        <v>0</v>
      </c>
      <c r="D28" s="89"/>
      <c r="E28" s="89">
        <f>E58*E61*3415</f>
        <v>0</v>
      </c>
      <c r="F28" s="89"/>
      <c r="G28" s="89"/>
      <c r="H28" s="115"/>
      <c r="I28" s="65"/>
      <c r="J28" s="84"/>
      <c r="K28" s="65"/>
      <c r="L28" s="65"/>
      <c r="M28" s="65"/>
      <c r="N28" s="65"/>
      <c r="O28" s="65"/>
      <c r="P28" s="65"/>
      <c r="Q28" s="65"/>
      <c r="R28" s="63"/>
      <c r="S28" s="65"/>
      <c r="T28" s="83"/>
      <c r="U28" s="65"/>
      <c r="V28" s="65"/>
    </row>
    <row r="29" spans="1:22" ht="18.95">
      <c r="A29" s="85" t="s">
        <v>41</v>
      </c>
      <c r="B29" s="70" t="s">
        <v>40</v>
      </c>
      <c r="C29" s="77"/>
      <c r="D29" s="77"/>
      <c r="E29" s="77"/>
      <c r="F29" s="77"/>
      <c r="G29" s="77"/>
      <c r="H29" s="80"/>
      <c r="I29" s="65"/>
      <c r="J29" s="84"/>
      <c r="K29" s="65"/>
      <c r="L29" s="65"/>
      <c r="M29" s="65"/>
      <c r="N29" s="65"/>
      <c r="O29" s="65"/>
      <c r="P29" s="65"/>
      <c r="Q29" s="65"/>
      <c r="R29" s="63"/>
      <c r="S29" s="65"/>
      <c r="T29" s="83"/>
      <c r="U29" s="65"/>
      <c r="V29" s="65"/>
    </row>
    <row r="30" spans="1:22" ht="20.100000000000001">
      <c r="A30" s="72" t="s">
        <v>42</v>
      </c>
      <c r="B30" s="70" t="s">
        <v>43</v>
      </c>
      <c r="C30" s="77"/>
      <c r="D30" s="86"/>
      <c r="E30" s="77"/>
      <c r="F30" s="86"/>
      <c r="G30" s="77"/>
      <c r="H30" s="114"/>
      <c r="I30" s="65" t="s">
        <v>36</v>
      </c>
      <c r="J30" s="84"/>
      <c r="K30" s="65"/>
      <c r="L30" s="90">
        <f>C30*8.33</f>
        <v>0</v>
      </c>
      <c r="M30" s="91"/>
      <c r="N30" s="90">
        <f>E30*8.33</f>
        <v>0</v>
      </c>
      <c r="O30" s="91"/>
      <c r="P30" s="90">
        <f>G30*8.33</f>
        <v>0</v>
      </c>
      <c r="Q30" s="91"/>
      <c r="R30" s="63" t="s">
        <v>44</v>
      </c>
      <c r="S30" s="65" t="s">
        <v>45</v>
      </c>
      <c r="T30" s="83" t="str">
        <f>IF(OR(N30="",P30=""),"", IF(G30&gt;E30,"Y","No"))</f>
        <v>No</v>
      </c>
      <c r="U30" s="65"/>
      <c r="V30" s="65"/>
    </row>
    <row r="31" spans="1:22" ht="20.100000000000001">
      <c r="A31" s="72" t="s">
        <v>46</v>
      </c>
      <c r="B31" s="70" t="s">
        <v>47</v>
      </c>
      <c r="C31" s="92">
        <v>0.8</v>
      </c>
      <c r="D31" s="93">
        <f>100%-C31</f>
        <v>0.19999999999999996</v>
      </c>
      <c r="E31" s="92">
        <v>0.75</v>
      </c>
      <c r="F31" s="93">
        <f>100%-E31</f>
        <v>0.25</v>
      </c>
      <c r="G31" s="92">
        <v>0.7</v>
      </c>
      <c r="H31" s="93">
        <f>100%-G31</f>
        <v>0.30000000000000004</v>
      </c>
      <c r="I31" s="65"/>
      <c r="J31" s="84"/>
      <c r="K31" s="65"/>
      <c r="L31" s="65"/>
      <c r="M31" s="65"/>
      <c r="N31" s="65"/>
      <c r="O31" s="65"/>
      <c r="P31" s="65"/>
      <c r="Q31" s="65"/>
      <c r="R31" s="63"/>
      <c r="S31" s="65"/>
      <c r="T31" s="83"/>
      <c r="U31" s="65"/>
      <c r="V31" s="65"/>
    </row>
    <row r="32" spans="1:22" ht="18.95">
      <c r="A32" s="85" t="s">
        <v>48</v>
      </c>
      <c r="B32" s="70" t="s">
        <v>49</v>
      </c>
      <c r="C32" s="77">
        <v>12</v>
      </c>
      <c r="D32" s="89">
        <f>24-C32</f>
        <v>12</v>
      </c>
      <c r="E32" s="77">
        <v>12</v>
      </c>
      <c r="F32" s="89">
        <f>24-E32</f>
        <v>12</v>
      </c>
      <c r="G32" s="77">
        <v>12</v>
      </c>
      <c r="H32" s="89">
        <f>24-G32</f>
        <v>12</v>
      </c>
      <c r="I32" s="65" t="s">
        <v>50</v>
      </c>
      <c r="J32" s="84"/>
      <c r="K32" s="65"/>
      <c r="L32" s="94">
        <f>L30*C31/C32</f>
        <v>0</v>
      </c>
      <c r="M32" s="94">
        <f>L30*D31/D32</f>
        <v>0</v>
      </c>
      <c r="N32" s="94">
        <f>N30*E31/E32</f>
        <v>0</v>
      </c>
      <c r="O32" s="94">
        <f>N30*F31/F32</f>
        <v>0</v>
      </c>
      <c r="P32" s="94">
        <f>P30*G31/G32</f>
        <v>0</v>
      </c>
      <c r="Q32" s="94">
        <f>P30*H31/H32</f>
        <v>0</v>
      </c>
      <c r="R32" s="63" t="s">
        <v>51</v>
      </c>
      <c r="S32" s="65"/>
      <c r="T32" s="83"/>
      <c r="U32" s="65"/>
      <c r="V32" s="65"/>
    </row>
    <row r="33" spans="1:22" ht="20.100000000000001">
      <c r="A33" s="72" t="s">
        <v>52</v>
      </c>
      <c r="B33" s="78" t="s">
        <v>40</v>
      </c>
      <c r="C33" s="89">
        <f t="shared" ref="C33:D33" si="1">SUM(J26,J27,C29)</f>
        <v>0</v>
      </c>
      <c r="D33" s="89">
        <f t="shared" si="1"/>
        <v>0</v>
      </c>
      <c r="E33" s="89">
        <f>SUM(N26,N27,E29)</f>
        <v>0</v>
      </c>
      <c r="F33" s="89">
        <f>SUM(O26,O27,F29)</f>
        <v>0</v>
      </c>
      <c r="G33" s="89">
        <f>SUM(P26,P27,G29)</f>
        <v>0</v>
      </c>
      <c r="H33" s="115">
        <f>SUM(Q26,Q27,H29)</f>
        <v>0</v>
      </c>
      <c r="I33" s="65" t="s">
        <v>53</v>
      </c>
      <c r="J33" s="84"/>
      <c r="K33" s="65"/>
      <c r="L33" s="65"/>
      <c r="M33" s="65"/>
      <c r="N33" s="65"/>
      <c r="O33" s="65"/>
      <c r="P33" s="65"/>
      <c r="Q33" s="65"/>
      <c r="R33" s="63"/>
      <c r="S33" s="65"/>
      <c r="T33" s="83"/>
      <c r="U33" s="65"/>
      <c r="V33" s="65"/>
    </row>
    <row r="34" spans="1:22" ht="21" thickBot="1">
      <c r="A34" s="81" t="s">
        <v>54</v>
      </c>
      <c r="B34" s="95" t="s">
        <v>40</v>
      </c>
      <c r="C34" s="116">
        <f>L32*1060</f>
        <v>0</v>
      </c>
      <c r="D34" s="116">
        <f>M32*1060</f>
        <v>0</v>
      </c>
      <c r="E34" s="116">
        <f>N32*1060</f>
        <v>0</v>
      </c>
      <c r="F34" s="116">
        <f>O32*1060</f>
        <v>0</v>
      </c>
      <c r="G34" s="116">
        <f>P32*1060</f>
        <v>0</v>
      </c>
      <c r="H34" s="117">
        <f t="shared" ref="H34" si="2">Q32*1060</f>
        <v>0</v>
      </c>
      <c r="I34" s="96" t="s">
        <v>53</v>
      </c>
      <c r="J34" s="97"/>
      <c r="K34" s="96"/>
      <c r="L34" s="96"/>
      <c r="M34" s="96"/>
      <c r="N34" s="96"/>
      <c r="O34" s="96"/>
      <c r="P34" s="96"/>
      <c r="Q34" s="96"/>
      <c r="R34" s="98"/>
      <c r="S34" s="96"/>
      <c r="T34" s="99"/>
      <c r="U34" s="65"/>
      <c r="V34" s="65"/>
    </row>
    <row r="35" spans="1:22" ht="18.95">
      <c r="A35" s="153"/>
      <c r="B35" s="154"/>
      <c r="C35" s="155" t="s">
        <v>55</v>
      </c>
      <c r="D35" s="155"/>
      <c r="E35" s="155"/>
      <c r="F35" s="155"/>
      <c r="G35" s="155"/>
      <c r="H35" s="155"/>
      <c r="I35" s="65"/>
      <c r="J35" s="65"/>
      <c r="K35" s="65"/>
      <c r="L35" s="65"/>
      <c r="M35" s="65"/>
      <c r="N35" s="65"/>
      <c r="O35" s="65"/>
      <c r="P35" s="65"/>
      <c r="Q35" s="65"/>
      <c r="R35" s="63"/>
      <c r="S35" s="65"/>
      <c r="T35" s="63"/>
      <c r="U35" s="65"/>
      <c r="V35" s="65"/>
    </row>
    <row r="36" spans="1:22" ht="20.100000000000001" thickBot="1">
      <c r="A36" s="72"/>
      <c r="B36" s="78"/>
      <c r="C36" s="78"/>
      <c r="D36" s="78"/>
      <c r="E36" s="65"/>
      <c r="F36" s="65"/>
      <c r="G36" s="65"/>
      <c r="H36" s="65"/>
      <c r="I36" s="65"/>
      <c r="J36" s="65"/>
      <c r="K36" s="65"/>
      <c r="L36" s="65"/>
      <c r="M36" s="65"/>
      <c r="N36" s="65"/>
      <c r="O36" s="65"/>
      <c r="P36" s="65"/>
      <c r="Q36" s="65"/>
      <c r="R36" s="63"/>
      <c r="S36" s="65"/>
      <c r="T36" s="63"/>
      <c r="U36" s="65"/>
      <c r="V36" s="65"/>
    </row>
    <row r="37" spans="1:22" ht="20.100000000000001" thickBot="1">
      <c r="A37" s="196" t="s">
        <v>56</v>
      </c>
      <c r="B37" s="197"/>
      <c r="C37" s="197"/>
      <c r="D37" s="197"/>
      <c r="E37" s="197"/>
      <c r="F37" s="197"/>
      <c r="G37" s="197"/>
      <c r="H37" s="198"/>
      <c r="I37" s="103"/>
      <c r="J37" s="103"/>
      <c r="K37" s="103"/>
      <c r="L37" s="103"/>
      <c r="M37" s="103"/>
      <c r="N37" s="103"/>
      <c r="O37" s="103"/>
      <c r="P37" s="103"/>
      <c r="Q37" s="103"/>
      <c r="R37" s="103"/>
      <c r="S37" s="103"/>
      <c r="T37" s="148"/>
      <c r="U37" s="65"/>
      <c r="V37" s="65"/>
    </row>
    <row r="38" spans="1:22" ht="41.1" thickBot="1">
      <c r="A38" s="177" t="s">
        <v>57</v>
      </c>
      <c r="B38" s="178"/>
      <c r="C38" s="178"/>
      <c r="D38" s="178"/>
      <c r="E38" s="178"/>
      <c r="F38" s="178"/>
      <c r="G38" s="178"/>
      <c r="H38" s="179"/>
      <c r="I38" s="147" t="s">
        <v>29</v>
      </c>
      <c r="J38" s="199" t="s">
        <v>30</v>
      </c>
      <c r="K38" s="200"/>
      <c r="L38" s="200"/>
      <c r="M38" s="200"/>
      <c r="N38" s="200"/>
      <c r="O38" s="200"/>
      <c r="P38" s="200"/>
      <c r="Q38" s="200"/>
      <c r="R38" s="201"/>
      <c r="S38" s="161" t="s">
        <v>31</v>
      </c>
      <c r="T38" s="160" t="s">
        <v>32</v>
      </c>
      <c r="U38" s="65"/>
      <c r="V38" s="65"/>
    </row>
    <row r="39" spans="1:22" ht="36" customHeight="1">
      <c r="A39" s="189" t="s">
        <v>58</v>
      </c>
      <c r="B39" s="190"/>
      <c r="C39" s="190"/>
      <c r="D39" s="190"/>
      <c r="E39" s="190"/>
      <c r="F39" s="190"/>
      <c r="G39" s="190"/>
      <c r="H39" s="191"/>
      <c r="I39" s="110"/>
      <c r="J39" s="65"/>
      <c r="K39" s="65"/>
      <c r="L39" s="65"/>
      <c r="M39" s="65"/>
      <c r="N39" s="65"/>
      <c r="O39" s="65"/>
      <c r="P39" s="65"/>
      <c r="Q39" s="65"/>
      <c r="R39" s="63"/>
      <c r="S39" s="65"/>
      <c r="T39" s="83"/>
      <c r="U39" s="65"/>
      <c r="V39" s="65"/>
    </row>
    <row r="40" spans="1:22" ht="18.95">
      <c r="A40" s="85"/>
      <c r="B40" s="70"/>
      <c r="C40" s="167" t="s">
        <v>20</v>
      </c>
      <c r="D40" s="167"/>
      <c r="E40" s="167" t="s">
        <v>21</v>
      </c>
      <c r="F40" s="167"/>
      <c r="G40" s="167" t="s">
        <v>22</v>
      </c>
      <c r="H40" s="180"/>
      <c r="I40" s="110"/>
      <c r="J40" s="65"/>
      <c r="K40" s="65"/>
      <c r="L40" s="65"/>
      <c r="M40" s="65"/>
      <c r="N40" s="65"/>
      <c r="O40" s="65"/>
      <c r="P40" s="65"/>
      <c r="Q40" s="65"/>
      <c r="R40" s="63"/>
      <c r="S40" s="65"/>
      <c r="T40" s="83"/>
      <c r="U40" s="65"/>
      <c r="V40" s="65"/>
    </row>
    <row r="41" spans="1:22" ht="18.95">
      <c r="A41" s="85"/>
      <c r="B41" s="70"/>
      <c r="C41" s="70" t="s">
        <v>23</v>
      </c>
      <c r="D41" s="70" t="s">
        <v>24</v>
      </c>
      <c r="E41" s="70" t="s">
        <v>23</v>
      </c>
      <c r="F41" s="70" t="s">
        <v>24</v>
      </c>
      <c r="G41" s="70" t="s">
        <v>23</v>
      </c>
      <c r="H41" s="71" t="s">
        <v>24</v>
      </c>
      <c r="I41" s="110"/>
      <c r="J41" s="70" t="s">
        <v>59</v>
      </c>
      <c r="K41" s="70" t="s">
        <v>60</v>
      </c>
      <c r="L41" s="65"/>
      <c r="M41" s="65"/>
      <c r="N41" s="65"/>
      <c r="O41" s="65"/>
      <c r="P41" s="65"/>
      <c r="Q41" s="65"/>
      <c r="R41" s="63"/>
      <c r="S41" s="65"/>
      <c r="T41" s="83"/>
      <c r="U41" s="65"/>
      <c r="V41" s="65"/>
    </row>
    <row r="42" spans="1:22" ht="20.100000000000001">
      <c r="A42" s="72" t="s">
        <v>61</v>
      </c>
      <c r="B42" s="70" t="s">
        <v>62</v>
      </c>
      <c r="C42" s="77"/>
      <c r="D42" s="77"/>
      <c r="E42" s="77"/>
      <c r="F42" s="77"/>
      <c r="G42" s="77"/>
      <c r="H42" s="80"/>
      <c r="I42" s="83" t="s">
        <v>63</v>
      </c>
      <c r="J42" s="88">
        <f>MIN(E42:H42)</f>
        <v>0</v>
      </c>
      <c r="K42" s="88">
        <f>MAX(E42:H42)</f>
        <v>0</v>
      </c>
      <c r="L42" s="65"/>
      <c r="M42" s="65"/>
      <c r="N42" s="65"/>
      <c r="O42" s="65"/>
      <c r="P42" s="65"/>
      <c r="Q42" s="65"/>
      <c r="R42" s="63"/>
      <c r="S42" s="65" t="s">
        <v>64</v>
      </c>
      <c r="T42" s="83" t="str">
        <f>IF(COUNTA(J42,K42)&lt;2,"",IF(J42&lt;&gt;K42,"Y","N"))</f>
        <v>N</v>
      </c>
      <c r="U42" s="65" t="s">
        <v>65</v>
      </c>
      <c r="V42" s="65"/>
    </row>
    <row r="43" spans="1:22" ht="20.100000000000001">
      <c r="A43" s="72" t="s">
        <v>66</v>
      </c>
      <c r="B43" s="70" t="s">
        <v>40</v>
      </c>
      <c r="C43" s="77"/>
      <c r="D43" s="77"/>
      <c r="E43" s="77"/>
      <c r="F43" s="77"/>
      <c r="G43" s="77"/>
      <c r="H43" s="80"/>
      <c r="I43" s="83" t="s">
        <v>67</v>
      </c>
      <c r="J43" s="65"/>
      <c r="K43" s="65"/>
      <c r="L43" s="100">
        <f t="shared" ref="L43:Q44" si="3">C43-C33*0.8</f>
        <v>0</v>
      </c>
      <c r="M43" s="100">
        <f t="shared" si="3"/>
        <v>0</v>
      </c>
      <c r="N43" s="100">
        <f t="shared" si="3"/>
        <v>0</v>
      </c>
      <c r="O43" s="100">
        <f t="shared" si="3"/>
        <v>0</v>
      </c>
      <c r="P43" s="100">
        <f t="shared" si="3"/>
        <v>0</v>
      </c>
      <c r="Q43" s="100">
        <f t="shared" si="3"/>
        <v>0</v>
      </c>
      <c r="R43" s="101"/>
      <c r="S43" s="65" t="s">
        <v>68</v>
      </c>
      <c r="T43" s="83" t="str" cm="1">
        <f t="array" ref="T43">IF(COUNTIF(N43:Q43,"&gt;0")&gt;0,"Y",IF(SUMPRODUCT(--(N43:Q43&lt;&gt;""))=0,"","N"))</f>
        <v>N</v>
      </c>
      <c r="U43" s="65" t="s">
        <v>65</v>
      </c>
      <c r="V43" s="65"/>
    </row>
    <row r="44" spans="1:22" ht="20.100000000000001">
      <c r="A44" s="72" t="s">
        <v>69</v>
      </c>
      <c r="B44" s="70" t="s">
        <v>40</v>
      </c>
      <c r="C44" s="77"/>
      <c r="D44" s="77"/>
      <c r="E44" s="77"/>
      <c r="F44" s="77"/>
      <c r="G44" s="77"/>
      <c r="H44" s="80"/>
      <c r="I44" s="83" t="s">
        <v>67</v>
      </c>
      <c r="J44" s="65"/>
      <c r="K44" s="65"/>
      <c r="L44" s="100">
        <f t="shared" si="3"/>
        <v>0</v>
      </c>
      <c r="M44" s="100">
        <f t="shared" si="3"/>
        <v>0</v>
      </c>
      <c r="N44" s="100">
        <f t="shared" si="3"/>
        <v>0</v>
      </c>
      <c r="O44" s="100">
        <f t="shared" si="3"/>
        <v>0</v>
      </c>
      <c r="P44" s="100">
        <f t="shared" si="3"/>
        <v>0</v>
      </c>
      <c r="Q44" s="100">
        <f t="shared" si="3"/>
        <v>0</v>
      </c>
      <c r="R44" s="101"/>
      <c r="S44" s="65" t="s">
        <v>70</v>
      </c>
      <c r="T44" s="83" t="str" cm="1">
        <f t="array" ref="T44">IF(COUNTIF(N44:Q44,"&gt;0")&gt;0,"Y",IF(SUMPRODUCT(--(N44:Q44&lt;&gt;""))=0,"","N"))</f>
        <v>N</v>
      </c>
      <c r="U44" s="65" t="s">
        <v>65</v>
      </c>
      <c r="V44" s="65"/>
    </row>
    <row r="45" spans="1:22" ht="18.95" customHeight="1">
      <c r="A45" s="72" t="s">
        <v>71</v>
      </c>
      <c r="B45" s="60"/>
      <c r="C45" s="109" t="e">
        <f>(C43-C44)/C43</f>
        <v>#DIV/0!</v>
      </c>
      <c r="D45" s="109" t="e">
        <f>(D43-D44)/D43</f>
        <v>#DIV/0!</v>
      </c>
      <c r="E45" s="109" t="e">
        <f>(E43-E44)/E43</f>
        <v>#DIV/0!</v>
      </c>
      <c r="F45" s="109" t="e">
        <f t="shared" ref="F45:H45" si="4">(F43-F44)/F43</f>
        <v>#DIV/0!</v>
      </c>
      <c r="G45" s="109" t="e">
        <f t="shared" si="4"/>
        <v>#DIV/0!</v>
      </c>
      <c r="H45" s="111" t="e">
        <f t="shared" si="4"/>
        <v>#DIV/0!</v>
      </c>
      <c r="I45" s="83" t="s">
        <v>63</v>
      </c>
      <c r="J45" s="88" t="e">
        <f>MIN(E45:H45)</f>
        <v>#DIV/0!</v>
      </c>
      <c r="K45" s="88" t="e">
        <f>MAX(E45:H45)</f>
        <v>#DIV/0!</v>
      </c>
      <c r="L45" s="65"/>
      <c r="M45" s="65"/>
      <c r="N45" s="65"/>
      <c r="O45" s="65"/>
      <c r="P45" s="65"/>
      <c r="Q45" s="65"/>
      <c r="R45" s="63"/>
      <c r="S45" s="65"/>
      <c r="T45" s="83"/>
      <c r="U45" s="65" t="s">
        <v>65</v>
      </c>
      <c r="V45" s="65"/>
    </row>
    <row r="46" spans="1:22" ht="20.100000000000001">
      <c r="A46" s="72" t="s">
        <v>72</v>
      </c>
      <c r="B46" s="70" t="s">
        <v>40</v>
      </c>
      <c r="C46" s="77"/>
      <c r="D46" s="77"/>
      <c r="E46" s="77"/>
      <c r="F46" s="77"/>
      <c r="G46" s="77"/>
      <c r="H46" s="80"/>
      <c r="I46" s="83"/>
      <c r="J46" s="65"/>
      <c r="K46" s="65"/>
      <c r="L46" s="65"/>
      <c r="M46" s="65"/>
      <c r="N46" s="65"/>
      <c r="O46" s="65"/>
      <c r="P46" s="65"/>
      <c r="Q46" s="65"/>
      <c r="R46" s="63"/>
      <c r="S46" s="65"/>
      <c r="T46" s="83"/>
      <c r="U46" s="65"/>
      <c r="V46" s="65"/>
    </row>
    <row r="47" spans="1:22" ht="39.950000000000003">
      <c r="A47" s="72" t="s">
        <v>73</v>
      </c>
      <c r="B47" s="70" t="s">
        <v>40</v>
      </c>
      <c r="C47" s="77"/>
      <c r="D47" s="77"/>
      <c r="E47" s="77"/>
      <c r="F47" s="77"/>
      <c r="G47" s="77"/>
      <c r="H47" s="80"/>
      <c r="I47" s="83" t="s">
        <v>50</v>
      </c>
      <c r="J47" s="65"/>
      <c r="K47" s="65"/>
      <c r="L47" s="102" t="e">
        <f t="shared" ref="L47:Q47" si="5">C47/C46</f>
        <v>#DIV/0!</v>
      </c>
      <c r="M47" s="102" t="e">
        <f t="shared" si="5"/>
        <v>#DIV/0!</v>
      </c>
      <c r="N47" s="102" t="e">
        <f t="shared" si="5"/>
        <v>#DIV/0!</v>
      </c>
      <c r="O47" s="102" t="e">
        <f t="shared" si="5"/>
        <v>#DIV/0!</v>
      </c>
      <c r="P47" s="102" t="e">
        <f t="shared" si="5"/>
        <v>#DIV/0!</v>
      </c>
      <c r="Q47" s="102" t="e">
        <f t="shared" si="5"/>
        <v>#DIV/0!</v>
      </c>
      <c r="R47" s="63"/>
      <c r="S47" s="65" t="s">
        <v>74</v>
      </c>
      <c r="T47" s="83" t="str" cm="1">
        <f t="array" ref="T47">IF(
  COUNT(IFERROR(N47:Q47,""))=0,
  "",
  IF(MAX(IFERROR(N47:Q47,-1E+99))&gt;=90,"Y","No")
)</f>
        <v/>
      </c>
      <c r="U47" s="65" t="s">
        <v>65</v>
      </c>
      <c r="V47" s="65"/>
    </row>
    <row r="48" spans="1:22" ht="18.95">
      <c r="A48" s="64"/>
      <c r="B48" s="65"/>
      <c r="C48" s="65"/>
      <c r="D48" s="65"/>
      <c r="E48" s="65"/>
      <c r="F48" s="65"/>
      <c r="G48" s="65"/>
      <c r="H48" s="63"/>
      <c r="I48" s="83"/>
      <c r="J48" s="65"/>
      <c r="K48" s="65"/>
      <c r="L48" s="65"/>
      <c r="M48" s="65"/>
      <c r="N48" s="65"/>
      <c r="O48" s="65"/>
      <c r="P48" s="65"/>
      <c r="Q48" s="65"/>
      <c r="R48" s="63"/>
      <c r="S48" s="65"/>
      <c r="T48" s="83"/>
      <c r="U48" s="65"/>
      <c r="V48" s="65"/>
    </row>
    <row r="49" spans="1:22" ht="20.100000000000001">
      <c r="A49" s="72" t="s">
        <v>75</v>
      </c>
      <c r="B49" s="181" t="s">
        <v>76</v>
      </c>
      <c r="C49" s="181"/>
      <c r="D49" s="181"/>
      <c r="E49" s="181"/>
      <c r="F49" s="181"/>
      <c r="G49" s="181"/>
      <c r="H49" s="182"/>
      <c r="I49" s="83"/>
      <c r="J49" s="65"/>
      <c r="K49" s="65"/>
      <c r="L49" s="65"/>
      <c r="M49" s="65"/>
      <c r="N49" s="65"/>
      <c r="O49" s="65"/>
      <c r="P49" s="65"/>
      <c r="Q49" s="65"/>
      <c r="R49" s="63"/>
      <c r="S49" s="65"/>
      <c r="T49" s="83"/>
      <c r="U49" s="65"/>
      <c r="V49" s="65"/>
    </row>
    <row r="50" spans="1:22" ht="20.100000000000001">
      <c r="A50" s="72" t="s">
        <v>77</v>
      </c>
      <c r="B50" s="181" t="s">
        <v>78</v>
      </c>
      <c r="C50" s="181"/>
      <c r="D50" s="181"/>
      <c r="E50" s="181"/>
      <c r="F50" s="181"/>
      <c r="G50" s="181"/>
      <c r="H50" s="182"/>
      <c r="I50" s="83"/>
      <c r="J50" s="65"/>
      <c r="K50" s="65"/>
      <c r="L50" s="65"/>
      <c r="M50" s="65"/>
      <c r="N50" s="65"/>
      <c r="O50" s="65"/>
      <c r="P50" s="65"/>
      <c r="Q50" s="65"/>
      <c r="R50" s="63"/>
      <c r="S50" s="65"/>
      <c r="T50" s="83"/>
      <c r="U50" s="65"/>
      <c r="V50" s="65"/>
    </row>
    <row r="51" spans="1:22" ht="21" thickBot="1">
      <c r="A51" s="81" t="s">
        <v>79</v>
      </c>
      <c r="B51" s="175" t="s">
        <v>80</v>
      </c>
      <c r="C51" s="175"/>
      <c r="D51" s="175"/>
      <c r="E51" s="175"/>
      <c r="F51" s="175"/>
      <c r="G51" s="175"/>
      <c r="H51" s="176"/>
      <c r="I51" s="99"/>
      <c r="J51" s="96"/>
      <c r="K51" s="96"/>
      <c r="L51" s="96"/>
      <c r="M51" s="96"/>
      <c r="N51" s="96"/>
      <c r="O51" s="96"/>
      <c r="P51" s="96"/>
      <c r="Q51" s="96"/>
      <c r="R51" s="98"/>
      <c r="S51" s="96"/>
      <c r="T51" s="99"/>
      <c r="U51" s="65"/>
      <c r="V51" s="65"/>
    </row>
    <row r="52" spans="1:22" ht="36.75" customHeight="1">
      <c r="A52" s="183" t="s">
        <v>81</v>
      </c>
      <c r="B52" s="183"/>
      <c r="C52" s="183"/>
      <c r="D52" s="183"/>
      <c r="E52" s="183"/>
      <c r="F52" s="183"/>
      <c r="G52" s="183"/>
      <c r="H52" s="183"/>
      <c r="I52" s="65"/>
      <c r="J52" s="65"/>
      <c r="K52" s="65"/>
      <c r="L52" s="65"/>
      <c r="M52" s="65"/>
      <c r="N52" s="65"/>
      <c r="O52" s="65"/>
      <c r="P52" s="65"/>
      <c r="Q52" s="65"/>
      <c r="R52" s="65"/>
      <c r="S52" s="65"/>
      <c r="T52" s="65"/>
      <c r="U52" s="65"/>
      <c r="V52" s="65"/>
    </row>
    <row r="53" spans="1:22" ht="18.95">
      <c r="A53" s="65"/>
      <c r="B53" s="65"/>
      <c r="C53" s="65"/>
      <c r="D53" s="65"/>
      <c r="E53" s="65"/>
      <c r="F53" s="65"/>
      <c r="G53" s="65"/>
      <c r="H53" s="65"/>
      <c r="I53" s="65"/>
      <c r="J53" s="65"/>
      <c r="K53" s="65"/>
      <c r="L53" s="65"/>
      <c r="M53" s="65"/>
      <c r="N53" s="65"/>
      <c r="O53" s="65"/>
      <c r="P53" s="65"/>
      <c r="Q53" s="65"/>
      <c r="R53" s="65"/>
      <c r="S53" s="65"/>
      <c r="T53" s="65"/>
      <c r="U53" s="65"/>
      <c r="V53" s="65"/>
    </row>
    <row r="54" spans="1:22" ht="20.100000000000001" thickBot="1">
      <c r="A54" s="65"/>
      <c r="B54" s="65"/>
      <c r="C54" s="65"/>
      <c r="D54" s="65"/>
      <c r="E54" s="65"/>
      <c r="F54" s="65"/>
      <c r="G54" s="65"/>
      <c r="H54" s="65"/>
      <c r="I54" s="65"/>
      <c r="J54" s="65"/>
      <c r="K54" s="65"/>
      <c r="L54" s="65"/>
      <c r="M54" s="65"/>
      <c r="N54" s="65"/>
      <c r="O54" s="65"/>
      <c r="P54" s="65"/>
      <c r="Q54" s="65"/>
      <c r="R54" s="65"/>
      <c r="S54" s="65"/>
      <c r="T54" s="65"/>
      <c r="U54" s="65"/>
      <c r="V54" s="65"/>
    </row>
    <row r="55" spans="1:22" ht="21.95" customHeight="1" thickBot="1">
      <c r="A55" s="184" t="s">
        <v>82</v>
      </c>
      <c r="B55" s="185"/>
      <c r="C55" s="185"/>
      <c r="D55" s="185"/>
      <c r="E55" s="185"/>
      <c r="F55" s="185"/>
      <c r="G55" s="185"/>
      <c r="H55" s="185"/>
      <c r="I55" s="156"/>
      <c r="J55" s="157"/>
      <c r="K55" s="157"/>
      <c r="L55" s="157"/>
      <c r="M55" s="157"/>
      <c r="N55" s="157"/>
      <c r="O55" s="157"/>
      <c r="P55" s="157"/>
      <c r="Q55" s="157"/>
      <c r="R55" s="157"/>
      <c r="S55" s="157"/>
      <c r="T55" s="158"/>
      <c r="U55" s="65"/>
      <c r="V55" s="65"/>
    </row>
    <row r="56" spans="1:22" ht="44.1" customHeight="1" thickBot="1">
      <c r="A56" s="118"/>
      <c r="B56" s="119"/>
      <c r="C56" s="188" t="s">
        <v>20</v>
      </c>
      <c r="D56" s="188"/>
      <c r="E56" s="173" t="s">
        <v>21</v>
      </c>
      <c r="F56" s="173"/>
      <c r="G56" s="173" t="s">
        <v>22</v>
      </c>
      <c r="H56" s="174"/>
      <c r="I56" s="147" t="s">
        <v>29</v>
      </c>
      <c r="J56" s="199" t="s">
        <v>30</v>
      </c>
      <c r="K56" s="200"/>
      <c r="L56" s="200"/>
      <c r="M56" s="200"/>
      <c r="N56" s="200"/>
      <c r="O56" s="200"/>
      <c r="P56" s="200"/>
      <c r="Q56" s="200"/>
      <c r="R56" s="201"/>
      <c r="S56" s="160" t="s">
        <v>31</v>
      </c>
      <c r="T56" s="160" t="s">
        <v>32</v>
      </c>
      <c r="U56" s="65"/>
      <c r="V56" s="65"/>
    </row>
    <row r="57" spans="1:22" ht="32.1" customHeight="1">
      <c r="A57" s="104"/>
      <c r="B57" s="60"/>
      <c r="C57" s="70" t="s">
        <v>23</v>
      </c>
      <c r="D57" s="70" t="s">
        <v>24</v>
      </c>
      <c r="E57" s="70" t="s">
        <v>23</v>
      </c>
      <c r="F57" s="70" t="s">
        <v>24</v>
      </c>
      <c r="G57" s="70" t="s">
        <v>23</v>
      </c>
      <c r="H57" s="71" t="s">
        <v>24</v>
      </c>
      <c r="I57" s="83"/>
      <c r="J57" s="65"/>
      <c r="K57" s="65"/>
      <c r="L57" s="65"/>
      <c r="M57" s="65"/>
      <c r="N57" s="65"/>
      <c r="O57" s="65"/>
      <c r="P57" s="65"/>
      <c r="Q57" s="65"/>
      <c r="R57" s="65"/>
      <c r="S57" s="84"/>
      <c r="T57" s="83"/>
      <c r="U57" s="65"/>
      <c r="V57" s="65"/>
    </row>
    <row r="58" spans="1:22" ht="41.1" customHeight="1">
      <c r="A58" s="125" t="s">
        <v>83</v>
      </c>
      <c r="B58" s="127" t="s">
        <v>84</v>
      </c>
      <c r="C58" s="120"/>
      <c r="D58" s="121"/>
      <c r="E58" s="120"/>
      <c r="F58" s="121"/>
      <c r="G58" s="120"/>
      <c r="H58" s="128"/>
      <c r="I58" s="83"/>
      <c r="J58" s="65"/>
      <c r="K58" s="65"/>
      <c r="L58" s="65"/>
      <c r="M58" s="65"/>
      <c r="N58" s="65"/>
      <c r="O58" s="65"/>
      <c r="P58" s="65"/>
      <c r="Q58" s="65"/>
      <c r="R58" s="65"/>
      <c r="S58" s="84"/>
      <c r="T58" s="83"/>
      <c r="U58" s="65"/>
      <c r="V58" s="65"/>
    </row>
    <row r="59" spans="1:22" ht="41.1" customHeight="1">
      <c r="A59" s="125" t="s">
        <v>85</v>
      </c>
      <c r="B59" s="129" t="s">
        <v>86</v>
      </c>
      <c r="C59" s="122"/>
      <c r="D59" s="122"/>
      <c r="E59" s="122"/>
      <c r="F59" s="122"/>
      <c r="G59" s="122"/>
      <c r="H59" s="130"/>
      <c r="I59" s="83" t="s">
        <v>36</v>
      </c>
      <c r="J59" s="65"/>
      <c r="K59" s="65"/>
      <c r="L59" s="88">
        <f t="shared" ref="L59:Q59" si="6">C59/24/8*8.33</f>
        <v>0</v>
      </c>
      <c r="M59" s="88">
        <f t="shared" si="6"/>
        <v>0</v>
      </c>
      <c r="N59" s="88">
        <f t="shared" si="6"/>
        <v>0</v>
      </c>
      <c r="O59" s="88">
        <f t="shared" si="6"/>
        <v>0</v>
      </c>
      <c r="P59" s="88">
        <f t="shared" si="6"/>
        <v>0</v>
      </c>
      <c r="Q59" s="88">
        <f t="shared" si="6"/>
        <v>0</v>
      </c>
      <c r="R59" s="65" t="s">
        <v>87</v>
      </c>
      <c r="S59" s="84"/>
      <c r="T59" s="83"/>
      <c r="U59" s="65"/>
      <c r="V59" s="65"/>
    </row>
    <row r="60" spans="1:22" ht="41.1" customHeight="1">
      <c r="A60" s="125" t="s">
        <v>88</v>
      </c>
      <c r="B60" s="129" t="s">
        <v>89</v>
      </c>
      <c r="C60" s="122"/>
      <c r="D60" s="122"/>
      <c r="E60" s="122"/>
      <c r="F60" s="122"/>
      <c r="G60" s="122"/>
      <c r="H60" s="130"/>
      <c r="I60" s="83"/>
      <c r="J60" s="65"/>
      <c r="K60" s="65"/>
      <c r="L60" s="65"/>
      <c r="M60" s="65"/>
      <c r="N60" s="65"/>
      <c r="O60" s="65"/>
      <c r="P60" s="65"/>
      <c r="Q60" s="65"/>
      <c r="R60" s="65"/>
      <c r="S60" s="84" t="s">
        <v>90</v>
      </c>
      <c r="T60" s="83" t="str">
        <f>IF(COUNT(E60:H60)=0,"",IF(MIN(E60:H60)&gt;=2.41,"Y","No"))</f>
        <v/>
      </c>
      <c r="U60" s="65"/>
      <c r="V60" s="65"/>
    </row>
    <row r="61" spans="1:22" ht="41.1" customHeight="1">
      <c r="A61" s="125" t="s">
        <v>91</v>
      </c>
      <c r="B61" s="129" t="s">
        <v>92</v>
      </c>
      <c r="C61" s="122"/>
      <c r="D61" s="122"/>
      <c r="E61" s="122"/>
      <c r="F61" s="122"/>
      <c r="G61" s="122"/>
      <c r="H61" s="130"/>
      <c r="I61" s="83"/>
      <c r="J61" s="65"/>
      <c r="K61" s="65"/>
      <c r="L61" s="65"/>
      <c r="M61" s="65"/>
      <c r="N61" s="65"/>
      <c r="O61" s="65"/>
      <c r="P61" s="65"/>
      <c r="Q61" s="65"/>
      <c r="R61" s="65"/>
      <c r="S61" s="84"/>
      <c r="T61" s="83"/>
      <c r="U61" s="65"/>
      <c r="V61" s="65"/>
    </row>
    <row r="62" spans="1:22" ht="41.1" customHeight="1">
      <c r="A62" s="125" t="s">
        <v>93</v>
      </c>
      <c r="B62" s="129" t="s">
        <v>94</v>
      </c>
      <c r="C62" s="124">
        <f t="shared" ref="C62:D62" si="7">J59*C58</f>
        <v>0</v>
      </c>
      <c r="D62" s="124">
        <f t="shared" si="7"/>
        <v>0</v>
      </c>
      <c r="E62" s="124">
        <f>N59*E58</f>
        <v>0</v>
      </c>
      <c r="F62" s="124">
        <f>O59*F58</f>
        <v>0</v>
      </c>
      <c r="G62" s="124">
        <f>P59*G58</f>
        <v>0</v>
      </c>
      <c r="H62" s="131">
        <f>Q59*H58</f>
        <v>0</v>
      </c>
      <c r="I62" s="83"/>
      <c r="J62" s="65"/>
      <c r="K62" s="65"/>
      <c r="L62" s="65"/>
      <c r="M62" s="65"/>
      <c r="N62" s="65"/>
      <c r="O62" s="65"/>
      <c r="P62" s="65"/>
      <c r="Q62" s="65"/>
      <c r="R62" s="65"/>
      <c r="S62" s="84"/>
      <c r="T62" s="83"/>
      <c r="U62" s="65"/>
      <c r="V62" s="65"/>
    </row>
    <row r="63" spans="1:22" ht="41.1" customHeight="1">
      <c r="A63" s="125" t="s">
        <v>95</v>
      </c>
      <c r="B63" s="129" t="s">
        <v>40</v>
      </c>
      <c r="C63" s="123"/>
      <c r="D63" s="123"/>
      <c r="E63" s="123"/>
      <c r="F63" s="123"/>
      <c r="G63" s="123"/>
      <c r="H63" s="132"/>
      <c r="I63" s="83" t="s">
        <v>67</v>
      </c>
      <c r="J63" s="65"/>
      <c r="K63" s="65"/>
      <c r="L63" s="88">
        <f t="shared" ref="L63:Q63" si="8">0.1*C46-C63</f>
        <v>0</v>
      </c>
      <c r="M63" s="88">
        <f t="shared" si="8"/>
        <v>0</v>
      </c>
      <c r="N63" s="88">
        <f t="shared" si="8"/>
        <v>0</v>
      </c>
      <c r="O63" s="88">
        <f t="shared" si="8"/>
        <v>0</v>
      </c>
      <c r="P63" s="88">
        <f t="shared" si="8"/>
        <v>0</v>
      </c>
      <c r="Q63" s="88">
        <f t="shared" si="8"/>
        <v>0</v>
      </c>
      <c r="R63" s="65"/>
      <c r="S63" s="84"/>
      <c r="T63" s="83"/>
      <c r="U63" s="65"/>
      <c r="V63" s="65"/>
    </row>
    <row r="64" spans="1:22" ht="24" customHeight="1" thickBot="1">
      <c r="A64" s="126" t="s">
        <v>96</v>
      </c>
      <c r="B64" s="175" t="s">
        <v>76</v>
      </c>
      <c r="C64" s="175"/>
      <c r="D64" s="175"/>
      <c r="E64" s="175"/>
      <c r="F64" s="175"/>
      <c r="G64" s="175"/>
      <c r="H64" s="176"/>
      <c r="I64" s="99"/>
      <c r="J64" s="96"/>
      <c r="K64" s="96"/>
      <c r="L64" s="96"/>
      <c r="M64" s="96"/>
      <c r="N64" s="96"/>
      <c r="O64" s="96"/>
      <c r="P64" s="96"/>
      <c r="Q64" s="96"/>
      <c r="R64" s="96"/>
      <c r="S64" s="97"/>
      <c r="T64" s="99"/>
      <c r="U64" s="65"/>
      <c r="V64" s="65"/>
    </row>
    <row r="65" spans="1:22" ht="20.100000000000001" thickBot="1">
      <c r="A65" s="65"/>
      <c r="B65" s="65"/>
      <c r="C65" s="65"/>
      <c r="D65" s="65"/>
      <c r="E65" s="65"/>
      <c r="F65" s="65"/>
      <c r="G65" s="65"/>
      <c r="H65" s="65"/>
      <c r="I65" s="65"/>
      <c r="J65" s="65"/>
      <c r="K65" s="65"/>
      <c r="L65" s="65"/>
      <c r="M65" s="65"/>
      <c r="N65" s="65"/>
      <c r="O65" s="65"/>
      <c r="P65" s="65"/>
      <c r="Q65" s="65"/>
      <c r="R65" s="65"/>
      <c r="S65" s="65"/>
      <c r="T65" s="65"/>
      <c r="U65" s="65"/>
      <c r="V65" s="65"/>
    </row>
    <row r="66" spans="1:22" ht="20.100000000000001" thickBot="1">
      <c r="A66" s="196" t="s">
        <v>97</v>
      </c>
      <c r="B66" s="197"/>
      <c r="C66" s="197"/>
      <c r="D66" s="197"/>
      <c r="E66" s="197"/>
      <c r="F66" s="197"/>
      <c r="G66" s="197"/>
      <c r="H66" s="198"/>
      <c r="I66" s="103"/>
      <c r="J66" s="103"/>
      <c r="K66" s="103"/>
      <c r="L66" s="103"/>
      <c r="M66" s="103"/>
      <c r="N66" s="103"/>
      <c r="O66" s="103"/>
      <c r="P66" s="103"/>
      <c r="Q66" s="103"/>
      <c r="R66" s="103"/>
      <c r="S66" s="103"/>
      <c r="T66" s="148"/>
      <c r="U66" s="65"/>
      <c r="V66" s="65"/>
    </row>
    <row r="67" spans="1:22" ht="41.1" thickBot="1">
      <c r="A67" s="177" t="s">
        <v>98</v>
      </c>
      <c r="B67" s="178"/>
      <c r="C67" s="178"/>
      <c r="D67" s="178"/>
      <c r="E67" s="178"/>
      <c r="F67" s="178"/>
      <c r="G67" s="178"/>
      <c r="H67" s="179"/>
      <c r="I67" s="147" t="s">
        <v>29</v>
      </c>
      <c r="J67" s="65"/>
      <c r="K67" s="65"/>
      <c r="L67" s="65"/>
      <c r="M67" s="65"/>
      <c r="N67" s="65"/>
      <c r="O67" s="65"/>
      <c r="P67" s="65"/>
      <c r="Q67" s="65"/>
      <c r="R67" s="65"/>
      <c r="S67" s="161" t="s">
        <v>31</v>
      </c>
      <c r="T67" s="160" t="s">
        <v>32</v>
      </c>
      <c r="U67" s="65"/>
      <c r="V67" s="65"/>
    </row>
    <row r="68" spans="1:22" ht="18.95">
      <c r="A68" s="64"/>
      <c r="B68" s="65"/>
      <c r="C68" s="65"/>
      <c r="D68" s="65"/>
      <c r="E68" s="65"/>
      <c r="F68" s="65"/>
      <c r="G68" s="65"/>
      <c r="H68" s="63"/>
      <c r="I68" s="83"/>
      <c r="J68" s="65"/>
      <c r="K68" s="65"/>
      <c r="L68" s="65"/>
      <c r="M68" s="65"/>
      <c r="N68" s="65"/>
      <c r="O68" s="65"/>
      <c r="P68" s="65"/>
      <c r="Q68" s="65"/>
      <c r="R68" s="65"/>
      <c r="S68" s="164"/>
      <c r="T68" s="165"/>
      <c r="U68" s="65"/>
      <c r="V68" s="65"/>
    </row>
    <row r="69" spans="1:22" ht="18.95">
      <c r="A69" s="64"/>
      <c r="B69" s="65"/>
      <c r="C69" s="167" t="s">
        <v>20</v>
      </c>
      <c r="D69" s="167"/>
      <c r="E69" s="167" t="s">
        <v>21</v>
      </c>
      <c r="F69" s="167"/>
      <c r="G69" s="167" t="s">
        <v>22</v>
      </c>
      <c r="H69" s="180"/>
      <c r="I69" s="83"/>
      <c r="J69" s="65"/>
      <c r="K69" s="65"/>
      <c r="L69" s="65"/>
      <c r="M69" s="65"/>
      <c r="N69" s="65"/>
      <c r="O69" s="65"/>
      <c r="P69" s="65"/>
      <c r="Q69" s="65"/>
      <c r="R69" s="65"/>
      <c r="S69" s="64"/>
      <c r="T69" s="63"/>
      <c r="U69" s="65"/>
      <c r="V69" s="65"/>
    </row>
    <row r="70" spans="1:22" ht="18.95">
      <c r="A70" s="64"/>
      <c r="B70" s="65"/>
      <c r="C70" s="70" t="s">
        <v>23</v>
      </c>
      <c r="D70" s="70" t="s">
        <v>24</v>
      </c>
      <c r="E70" s="70" t="s">
        <v>23</v>
      </c>
      <c r="F70" s="70" t="s">
        <v>24</v>
      </c>
      <c r="G70" s="70" t="s">
        <v>23</v>
      </c>
      <c r="H70" s="71" t="s">
        <v>24</v>
      </c>
      <c r="I70" s="83"/>
      <c r="J70" s="65"/>
      <c r="K70" s="65"/>
      <c r="L70" s="65"/>
      <c r="M70" s="65"/>
      <c r="N70" s="65"/>
      <c r="O70" s="65"/>
      <c r="P70" s="65"/>
      <c r="Q70" s="65"/>
      <c r="R70" s="65"/>
      <c r="S70" s="64"/>
      <c r="T70" s="63"/>
      <c r="U70" s="65"/>
      <c r="V70" s="65"/>
    </row>
    <row r="71" spans="1:22" ht="18.95">
      <c r="A71" s="64" t="s">
        <v>99</v>
      </c>
      <c r="B71" s="129" t="s">
        <v>40</v>
      </c>
      <c r="C71" s="133">
        <f t="shared" ref="C71:H71" si="9">C43</f>
        <v>0</v>
      </c>
      <c r="D71" s="133">
        <f t="shared" si="9"/>
        <v>0</v>
      </c>
      <c r="E71" s="133">
        <f t="shared" si="9"/>
        <v>0</v>
      </c>
      <c r="F71" s="133">
        <f t="shared" si="9"/>
        <v>0</v>
      </c>
      <c r="G71" s="133">
        <f t="shared" si="9"/>
        <v>0</v>
      </c>
      <c r="H71" s="134">
        <f t="shared" si="9"/>
        <v>0</v>
      </c>
      <c r="I71" s="83" t="s">
        <v>67</v>
      </c>
      <c r="J71" s="65"/>
      <c r="K71" s="65"/>
      <c r="L71" s="100">
        <f t="shared" ref="L71:L72" si="10">C71-C33</f>
        <v>0</v>
      </c>
      <c r="M71" s="100">
        <f t="shared" ref="M71:M72" si="11">D71-D33</f>
        <v>0</v>
      </c>
      <c r="N71" s="100">
        <f t="shared" ref="N71:P72" si="12">E71-E33</f>
        <v>0</v>
      </c>
      <c r="O71" s="100">
        <f t="shared" si="12"/>
        <v>0</v>
      </c>
      <c r="P71" s="100">
        <f t="shared" si="12"/>
        <v>0</v>
      </c>
      <c r="Q71" s="100">
        <f t="shared" ref="Q71:Q72" si="13">H71-H33</f>
        <v>0</v>
      </c>
      <c r="R71" s="65"/>
      <c r="S71" s="64" t="s">
        <v>100</v>
      </c>
      <c r="T71" s="63" t="str" cm="1">
        <f t="array" ref="T71">IF(
  COUNT(IFERROR(N71:Q71,""))=0,
  "",
  IF(MAX(IFERROR(N71:Q71,-1E+99))&gt;0,"Y","No")
)</f>
        <v>No</v>
      </c>
      <c r="U71" s="65" t="s">
        <v>101</v>
      </c>
      <c r="V71" s="65"/>
    </row>
    <row r="72" spans="1:22" ht="20.100000000000001" thickBot="1">
      <c r="A72" s="66" t="s">
        <v>102</v>
      </c>
      <c r="B72" s="137" t="s">
        <v>40</v>
      </c>
      <c r="C72" s="135">
        <f t="shared" ref="C72:H72" si="14">C62*1060+C44</f>
        <v>0</v>
      </c>
      <c r="D72" s="135">
        <f t="shared" si="14"/>
        <v>0</v>
      </c>
      <c r="E72" s="135">
        <f t="shared" si="14"/>
        <v>0</v>
      </c>
      <c r="F72" s="135">
        <f t="shared" si="14"/>
        <v>0</v>
      </c>
      <c r="G72" s="135">
        <f t="shared" si="14"/>
        <v>0</v>
      </c>
      <c r="H72" s="136">
        <f t="shared" si="14"/>
        <v>0</v>
      </c>
      <c r="I72" s="99" t="s">
        <v>67</v>
      </c>
      <c r="J72" s="65"/>
      <c r="K72" s="65"/>
      <c r="L72" s="100">
        <f t="shared" si="10"/>
        <v>0</v>
      </c>
      <c r="M72" s="100">
        <f t="shared" si="11"/>
        <v>0</v>
      </c>
      <c r="N72" s="100">
        <f t="shared" si="12"/>
        <v>0</v>
      </c>
      <c r="O72" s="100">
        <f t="shared" si="12"/>
        <v>0</v>
      </c>
      <c r="P72" s="100">
        <f t="shared" si="12"/>
        <v>0</v>
      </c>
      <c r="Q72" s="100">
        <f t="shared" si="13"/>
        <v>0</v>
      </c>
      <c r="R72" s="65"/>
      <c r="S72" s="66" t="s">
        <v>103</v>
      </c>
      <c r="T72" s="68" t="str" cm="1">
        <f t="array" ref="T72">IF(
  COUNT(IFERROR(N72:Q72,""))=0,
  "",
  IF(MAX(IFERROR(N72:Q72,-1E+99))&gt;0,"Y","No")
)</f>
        <v>No</v>
      </c>
      <c r="U72" s="65" t="s">
        <v>101</v>
      </c>
      <c r="V72" s="65"/>
    </row>
    <row r="73" spans="1:22" ht="20.100000000000001" thickBot="1">
      <c r="A73" s="97"/>
      <c r="B73" s="96"/>
      <c r="C73" s="96"/>
      <c r="D73" s="96"/>
      <c r="E73" s="96"/>
      <c r="F73" s="96"/>
      <c r="G73" s="96"/>
      <c r="H73" s="96"/>
      <c r="I73" s="96"/>
      <c r="J73" s="96"/>
      <c r="K73" s="96"/>
      <c r="L73" s="96"/>
      <c r="M73" s="96"/>
      <c r="N73" s="96"/>
      <c r="O73" s="96"/>
      <c r="P73" s="96"/>
      <c r="Q73" s="96"/>
      <c r="R73" s="96"/>
      <c r="S73" s="96"/>
      <c r="T73" s="99"/>
      <c r="U73" s="65"/>
      <c r="V73" s="65"/>
    </row>
    <row r="74" spans="1:22" ht="18.95">
      <c r="A74" s="65"/>
      <c r="B74" s="65"/>
      <c r="C74" s="65"/>
      <c r="D74" s="65"/>
      <c r="E74" s="65"/>
      <c r="F74" s="65"/>
      <c r="G74" s="65"/>
      <c r="H74" s="65"/>
      <c r="I74" s="65"/>
      <c r="J74" s="65"/>
      <c r="K74" s="65"/>
      <c r="L74" s="65"/>
      <c r="M74" s="65"/>
      <c r="N74" s="65"/>
      <c r="O74" s="65"/>
      <c r="P74" s="65"/>
      <c r="Q74" s="65"/>
      <c r="R74" s="65"/>
      <c r="S74" s="65"/>
      <c r="T74" s="65"/>
      <c r="U74" s="65"/>
      <c r="V74" s="65"/>
    </row>
    <row r="75" spans="1:22" ht="18.95">
      <c r="A75" s="65" t="s">
        <v>104</v>
      </c>
      <c r="B75" s="65"/>
      <c r="C75" s="65"/>
      <c r="D75" s="65"/>
      <c r="E75" s="65"/>
      <c r="F75" s="65"/>
      <c r="G75" s="65"/>
      <c r="H75" s="65"/>
      <c r="I75" s="65"/>
      <c r="J75" s="65"/>
      <c r="K75" s="65"/>
      <c r="L75" s="65"/>
      <c r="M75" s="65"/>
      <c r="N75" s="65"/>
      <c r="O75" s="65"/>
      <c r="P75" s="65"/>
      <c r="Q75" s="65"/>
      <c r="R75" s="65"/>
      <c r="S75" s="65"/>
      <c r="T75" s="65"/>
      <c r="U75" s="65"/>
      <c r="V75" s="65"/>
    </row>
    <row r="76" spans="1:22" ht="20.100000000000001" thickBot="1">
      <c r="A76" s="65"/>
      <c r="B76" s="65"/>
      <c r="C76" s="65"/>
      <c r="D76" s="65"/>
      <c r="E76" s="65"/>
      <c r="F76" s="65"/>
      <c r="G76" s="65"/>
      <c r="H76" s="65"/>
      <c r="I76" s="65"/>
      <c r="J76" s="65"/>
      <c r="K76" s="65"/>
      <c r="L76" s="65"/>
      <c r="M76" s="65"/>
      <c r="N76" s="65"/>
      <c r="O76" s="65"/>
      <c r="P76" s="65"/>
      <c r="Q76" s="65"/>
      <c r="R76" s="65"/>
      <c r="S76" s="65"/>
      <c r="T76" s="65"/>
      <c r="U76" s="65"/>
      <c r="V76" s="65"/>
    </row>
    <row r="77" spans="1:22" ht="20.100000000000001" thickBot="1">
      <c r="A77" s="171" t="s">
        <v>105</v>
      </c>
      <c r="B77" s="172"/>
      <c r="C77" s="159"/>
      <c r="D77" s="159"/>
      <c r="E77" s="138"/>
      <c r="F77" s="138"/>
      <c r="G77" s="138"/>
      <c r="H77" s="138"/>
      <c r="I77" s="65"/>
      <c r="J77" s="65"/>
      <c r="K77" s="65"/>
      <c r="L77" s="65"/>
      <c r="M77" s="65"/>
      <c r="N77" s="65"/>
      <c r="O77" s="65"/>
      <c r="P77" s="65"/>
      <c r="Q77" s="65"/>
      <c r="R77" s="65"/>
      <c r="S77" s="65"/>
      <c r="T77" s="65"/>
      <c r="U77" s="65"/>
      <c r="V77" s="65"/>
    </row>
    <row r="78" spans="1:22" ht="15" customHeight="1">
      <c r="A78" s="118" t="s">
        <v>106</v>
      </c>
      <c r="B78" s="139"/>
      <c r="C78" s="60"/>
      <c r="D78" s="60"/>
      <c r="E78" s="60"/>
      <c r="F78" s="60"/>
      <c r="G78" s="60"/>
      <c r="H78" s="65"/>
      <c r="I78" s="65"/>
      <c r="J78" s="65"/>
      <c r="K78" s="65"/>
      <c r="L78" s="65"/>
      <c r="M78" s="65"/>
      <c r="N78" s="65"/>
      <c r="O78" s="65"/>
      <c r="P78" s="65"/>
      <c r="Q78" s="65"/>
      <c r="R78" s="65"/>
      <c r="S78" s="65"/>
      <c r="T78" s="65"/>
      <c r="U78" s="65"/>
      <c r="V78" s="65"/>
    </row>
    <row r="79" spans="1:22" ht="20.100000000000001" thickBot="1">
      <c r="A79" s="66" t="s">
        <v>107</v>
      </c>
      <c r="B79" s="68"/>
      <c r="C79" s="65"/>
      <c r="D79" s="65"/>
      <c r="E79" s="65"/>
      <c r="F79" s="65"/>
      <c r="G79" s="65"/>
      <c r="H79" s="65"/>
      <c r="I79" s="65"/>
      <c r="J79" s="65"/>
      <c r="K79" s="65"/>
      <c r="L79" s="65"/>
      <c r="M79" s="65"/>
      <c r="N79" s="65"/>
      <c r="O79" s="65"/>
      <c r="P79" s="65"/>
      <c r="Q79" s="65"/>
      <c r="R79" s="65"/>
      <c r="S79" s="65"/>
      <c r="T79" s="65"/>
      <c r="U79" s="65"/>
      <c r="V79" s="65"/>
    </row>
    <row r="80" spans="1:22" ht="18.95">
      <c r="A80" s="65"/>
      <c r="B80" s="65"/>
      <c r="C80" s="65"/>
      <c r="D80" s="65"/>
      <c r="E80" s="65"/>
      <c r="F80" s="65"/>
      <c r="G80" s="65"/>
      <c r="H80" s="65"/>
      <c r="I80" s="65"/>
      <c r="J80" s="65"/>
      <c r="K80" s="65"/>
      <c r="L80" s="65"/>
      <c r="M80" s="65"/>
      <c r="N80" s="65"/>
      <c r="O80" s="65"/>
      <c r="P80" s="65"/>
      <c r="Q80" s="65"/>
      <c r="R80" s="65"/>
      <c r="S80" s="65"/>
      <c r="T80" s="65"/>
      <c r="U80" s="65"/>
      <c r="V80" s="65"/>
    </row>
    <row r="81" spans="1:7" ht="18.95">
      <c r="A81" s="65"/>
      <c r="B81" s="65"/>
      <c r="C81" s="65"/>
      <c r="D81" s="65"/>
      <c r="E81" s="65"/>
      <c r="F81" s="65"/>
      <c r="G81" s="65"/>
    </row>
  </sheetData>
  <mergeCells count="46">
    <mergeCell ref="J38:R38"/>
    <mergeCell ref="J56:R56"/>
    <mergeCell ref="L24:M24"/>
    <mergeCell ref="A22:H22"/>
    <mergeCell ref="A4:G4"/>
    <mergeCell ref="C24:D24"/>
    <mergeCell ref="C40:D40"/>
    <mergeCell ref="A11:H11"/>
    <mergeCell ref="J23:R23"/>
    <mergeCell ref="A6:B6"/>
    <mergeCell ref="A12:H12"/>
    <mergeCell ref="B13:F13"/>
    <mergeCell ref="A16:H16"/>
    <mergeCell ref="G13:H15"/>
    <mergeCell ref="A37:H37"/>
    <mergeCell ref="E6:F6"/>
    <mergeCell ref="E7:F7"/>
    <mergeCell ref="E8:F8"/>
    <mergeCell ref="C69:D69"/>
    <mergeCell ref="C56:D56"/>
    <mergeCell ref="C17:D17"/>
    <mergeCell ref="A38:H38"/>
    <mergeCell ref="A39:H39"/>
    <mergeCell ref="E40:F40"/>
    <mergeCell ref="G40:H40"/>
    <mergeCell ref="E24:F24"/>
    <mergeCell ref="G24:H24"/>
    <mergeCell ref="A19:A20"/>
    <mergeCell ref="A23:H23"/>
    <mergeCell ref="A66:H66"/>
    <mergeCell ref="N24:O24"/>
    <mergeCell ref="P24:Q24"/>
    <mergeCell ref="E17:F17"/>
    <mergeCell ref="G17:H17"/>
    <mergeCell ref="A77:B77"/>
    <mergeCell ref="E56:F56"/>
    <mergeCell ref="G56:H56"/>
    <mergeCell ref="B64:H64"/>
    <mergeCell ref="A67:H67"/>
    <mergeCell ref="E69:F69"/>
    <mergeCell ref="G69:H69"/>
    <mergeCell ref="B49:H49"/>
    <mergeCell ref="B50:H50"/>
    <mergeCell ref="B51:H51"/>
    <mergeCell ref="A52:H52"/>
    <mergeCell ref="A55:H55"/>
  </mergeCells>
  <conditionalFormatting sqref="T30">
    <cfRule type="cellIs" dxfId="1" priority="1" operator="equal">
      <formula>"Y"</formula>
    </cfRule>
    <cfRule type="cellIs" dxfId="0" priority="2" operator="equal">
      <formula>"N"</formula>
    </cfRule>
  </conditionalFormatting>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9FFD0-B694-4CF8-9FC0-2417E81CBB71}">
  <dimension ref="A1:Q73"/>
  <sheetViews>
    <sheetView zoomScale="162" zoomScaleNormal="130" workbookViewId="0">
      <selection activeCell="A44" sqref="A44"/>
    </sheetView>
  </sheetViews>
  <sheetFormatPr defaultColWidth="8.85546875" defaultRowHeight="15"/>
  <cols>
    <col min="1" max="1" width="35" customWidth="1"/>
    <col min="2" max="2" width="11.7109375" customWidth="1"/>
    <col min="3" max="6" width="13.140625" customWidth="1"/>
    <col min="7" max="7" width="11.42578125" customWidth="1"/>
    <col min="8" max="9" width="8.28515625" customWidth="1"/>
    <col min="10" max="10" width="15.85546875" bestFit="1" customWidth="1"/>
    <col min="11" max="11" width="10.7109375" bestFit="1" customWidth="1"/>
    <col min="12" max="12" width="11.7109375" bestFit="1" customWidth="1"/>
    <col min="13" max="13" width="10.7109375" bestFit="1" customWidth="1"/>
    <col min="14" max="14" width="8.28515625" customWidth="1"/>
    <col min="15" max="15" width="70.42578125" customWidth="1"/>
  </cols>
  <sheetData>
    <row r="1" spans="1:10">
      <c r="A1" t="s">
        <v>3</v>
      </c>
      <c r="E1" s="3"/>
      <c r="F1" s="3"/>
      <c r="G1" s="3"/>
      <c r="H1" s="3"/>
      <c r="I1" s="3"/>
    </row>
    <row r="2" spans="1:10">
      <c r="E2" s="3"/>
      <c r="F2" s="3"/>
      <c r="G2" s="3"/>
      <c r="H2" s="3"/>
      <c r="I2" s="3"/>
    </row>
    <row r="3" spans="1:10">
      <c r="E3" s="3"/>
      <c r="F3" s="3"/>
      <c r="G3" s="3"/>
      <c r="H3" s="3"/>
      <c r="I3" s="5"/>
      <c r="J3" t="s">
        <v>7</v>
      </c>
    </row>
    <row r="4" spans="1:10">
      <c r="A4" t="s">
        <v>108</v>
      </c>
      <c r="E4" s="3"/>
      <c r="F4" s="3"/>
      <c r="G4" s="3"/>
      <c r="H4" s="3"/>
      <c r="I4" s="4">
        <v>0</v>
      </c>
      <c r="J4" t="s">
        <v>10</v>
      </c>
    </row>
    <row r="5" spans="1:10">
      <c r="A5" s="245" t="s">
        <v>6</v>
      </c>
      <c r="B5" s="245"/>
      <c r="C5" s="5">
        <v>726357</v>
      </c>
      <c r="E5" s="3"/>
      <c r="F5" s="3"/>
      <c r="G5" s="3"/>
      <c r="H5" s="3"/>
      <c r="I5" s="8"/>
      <c r="J5" t="s">
        <v>12</v>
      </c>
    </row>
    <row r="6" spans="1:10">
      <c r="A6" t="s">
        <v>8</v>
      </c>
      <c r="B6" t="s">
        <v>109</v>
      </c>
      <c r="C6" s="5">
        <v>90.1</v>
      </c>
      <c r="D6" t="s">
        <v>110</v>
      </c>
      <c r="E6" s="3"/>
      <c r="F6" s="3"/>
      <c r="G6" s="3"/>
      <c r="H6" s="3"/>
      <c r="I6" s="3"/>
    </row>
    <row r="7" spans="1:10">
      <c r="B7" t="s">
        <v>111</v>
      </c>
      <c r="C7" s="5">
        <v>72.900000000000006</v>
      </c>
      <c r="D7" t="s">
        <v>110</v>
      </c>
      <c r="E7" s="3"/>
      <c r="F7" s="3"/>
      <c r="G7" s="3"/>
      <c r="H7" s="3"/>
      <c r="I7" s="3"/>
    </row>
    <row r="8" spans="1:10">
      <c r="A8" t="s">
        <v>13</v>
      </c>
      <c r="B8" t="s">
        <v>109</v>
      </c>
      <c r="C8" s="5">
        <v>7.5</v>
      </c>
      <c r="D8" t="s">
        <v>110</v>
      </c>
      <c r="E8" s="3"/>
      <c r="F8" s="3"/>
      <c r="G8" s="3"/>
      <c r="H8" s="3"/>
      <c r="I8" s="3"/>
    </row>
    <row r="9" spans="1:10">
      <c r="E9" s="3"/>
      <c r="F9" s="3"/>
      <c r="G9" s="3"/>
      <c r="H9" s="3"/>
      <c r="I9" s="3"/>
    </row>
    <row r="10" spans="1:10">
      <c r="A10" s="246" t="s">
        <v>112</v>
      </c>
      <c r="B10" s="247"/>
      <c r="C10" s="247"/>
      <c r="D10" s="247"/>
      <c r="E10" s="247"/>
      <c r="F10" s="248"/>
    </row>
    <row r="11" spans="1:10">
      <c r="A11" s="10" t="s">
        <v>16</v>
      </c>
      <c r="B11" s="249" t="s">
        <v>113</v>
      </c>
      <c r="C11" s="249"/>
      <c r="D11" s="249"/>
      <c r="E11" s="222" t="s">
        <v>17</v>
      </c>
      <c r="F11" s="250"/>
    </row>
    <row r="12" spans="1:10">
      <c r="A12" s="10" t="s">
        <v>18</v>
      </c>
      <c r="B12" s="7">
        <v>1120</v>
      </c>
      <c r="C12" t="s">
        <v>114</v>
      </c>
      <c r="E12" s="222"/>
      <c r="F12" s="250"/>
      <c r="G12" s="3"/>
      <c r="H12" s="3"/>
      <c r="I12" s="3"/>
    </row>
    <row r="13" spans="1:10">
      <c r="A13" s="10"/>
      <c r="E13" s="3"/>
      <c r="F13" s="16"/>
      <c r="G13" s="3"/>
      <c r="H13" s="3"/>
      <c r="I13" s="3"/>
    </row>
    <row r="14" spans="1:10" ht="33" customHeight="1">
      <c r="A14" s="251" t="s">
        <v>19</v>
      </c>
      <c r="B14" s="252"/>
      <c r="C14" s="252"/>
      <c r="D14" s="252"/>
      <c r="E14" s="252"/>
      <c r="F14" s="253"/>
      <c r="G14" s="14"/>
      <c r="H14" s="14"/>
      <c r="I14" s="9"/>
    </row>
    <row r="15" spans="1:10">
      <c r="A15" s="10"/>
      <c r="C15" s="220" t="s">
        <v>33</v>
      </c>
      <c r="D15" s="220"/>
      <c r="E15" s="220" t="s">
        <v>22</v>
      </c>
      <c r="F15" s="244"/>
    </row>
    <row r="16" spans="1:10">
      <c r="A16" s="10"/>
      <c r="C16" s="1" t="s">
        <v>23</v>
      </c>
      <c r="D16" s="1" t="s">
        <v>24</v>
      </c>
      <c r="E16" s="1" t="s">
        <v>23</v>
      </c>
      <c r="F16" s="15" t="s">
        <v>24</v>
      </c>
    </row>
    <row r="17" spans="1:16">
      <c r="A17" s="239" t="s">
        <v>115</v>
      </c>
      <c r="B17" s="1" t="s">
        <v>9</v>
      </c>
      <c r="C17" s="5">
        <v>82</v>
      </c>
      <c r="D17" s="5">
        <v>82</v>
      </c>
      <c r="E17" s="5">
        <v>68</v>
      </c>
      <c r="F17" s="18">
        <v>68</v>
      </c>
    </row>
    <row r="18" spans="1:16">
      <c r="A18" s="239"/>
      <c r="B18" s="1" t="s">
        <v>26</v>
      </c>
      <c r="C18" s="5">
        <v>73.7</v>
      </c>
      <c r="D18" s="5">
        <v>73.7</v>
      </c>
      <c r="E18" s="5">
        <v>55.5</v>
      </c>
      <c r="F18" s="18">
        <v>55.5</v>
      </c>
    </row>
    <row r="19" spans="1:16">
      <c r="A19" s="17"/>
      <c r="B19" s="1"/>
      <c r="F19" s="11"/>
    </row>
    <row r="20" spans="1:16">
      <c r="A20" s="240" t="s">
        <v>27</v>
      </c>
      <c r="B20" s="241"/>
      <c r="C20" s="241"/>
      <c r="D20" s="241"/>
      <c r="E20" s="241"/>
      <c r="F20" s="241"/>
      <c r="G20" s="241"/>
      <c r="H20" s="241"/>
      <c r="I20" s="241"/>
      <c r="J20" s="241"/>
      <c r="K20" s="241"/>
      <c r="L20" s="241"/>
      <c r="M20" s="241"/>
      <c r="N20" s="241"/>
      <c r="O20" s="241"/>
      <c r="P20" s="242"/>
    </row>
    <row r="21" spans="1:16" ht="29.25" customHeight="1">
      <c r="A21" s="243" t="s">
        <v>116</v>
      </c>
      <c r="B21" s="238"/>
      <c r="C21" s="238"/>
      <c r="D21" s="238"/>
      <c r="E21" s="238"/>
      <c r="F21" s="238"/>
      <c r="G21" s="47" t="s">
        <v>117</v>
      </c>
      <c r="H21" s="236" t="s">
        <v>30</v>
      </c>
      <c r="I21" s="220"/>
      <c r="J21" s="220"/>
      <c r="K21" s="220"/>
      <c r="L21" s="220"/>
      <c r="M21" s="220"/>
      <c r="N21" s="244"/>
      <c r="O21" t="s">
        <v>31</v>
      </c>
      <c r="P21" s="29" t="s">
        <v>32</v>
      </c>
    </row>
    <row r="22" spans="1:16">
      <c r="A22" s="10"/>
      <c r="C22" s="220" t="s">
        <v>33</v>
      </c>
      <c r="D22" s="220"/>
      <c r="E22" s="220" t="s">
        <v>22</v>
      </c>
      <c r="F22" s="220"/>
      <c r="G22" s="34"/>
      <c r="H22" s="34"/>
      <c r="J22" s="220" t="s">
        <v>33</v>
      </c>
      <c r="K22" s="220"/>
      <c r="L22" s="220" t="s">
        <v>22</v>
      </c>
      <c r="M22" s="220"/>
      <c r="N22" s="11"/>
      <c r="P22" s="29"/>
    </row>
    <row r="23" spans="1:16">
      <c r="A23" s="10"/>
      <c r="C23" s="1" t="s">
        <v>23</v>
      </c>
      <c r="D23" s="1" t="s">
        <v>24</v>
      </c>
      <c r="E23" s="1" t="s">
        <v>23</v>
      </c>
      <c r="F23" s="1" t="s">
        <v>24</v>
      </c>
      <c r="G23" s="34"/>
      <c r="H23" s="34"/>
      <c r="J23" s="1" t="s">
        <v>23</v>
      </c>
      <c r="K23" s="1" t="s">
        <v>24</v>
      </c>
      <c r="L23" s="1" t="s">
        <v>23</v>
      </c>
      <c r="M23" s="1" t="s">
        <v>24</v>
      </c>
      <c r="N23" s="11"/>
      <c r="P23" s="29"/>
    </row>
    <row r="24" spans="1:16">
      <c r="A24" s="12" t="s">
        <v>34</v>
      </c>
      <c r="B24" s="1" t="s">
        <v>35</v>
      </c>
      <c r="C24" s="5">
        <v>27.72</v>
      </c>
      <c r="D24" s="4">
        <v>0</v>
      </c>
      <c r="E24" s="5">
        <v>52.29</v>
      </c>
      <c r="F24" s="4">
        <v>0</v>
      </c>
      <c r="G24" s="34" t="s">
        <v>36</v>
      </c>
      <c r="H24" s="34"/>
      <c r="J24" s="31">
        <f>C24*3415</f>
        <v>94663.8</v>
      </c>
      <c r="K24" s="31">
        <f>D24*3415</f>
        <v>0</v>
      </c>
      <c r="L24" s="31">
        <f>E24*3415</f>
        <v>178570.35</v>
      </c>
      <c r="M24" s="31">
        <f>F24*3415</f>
        <v>0</v>
      </c>
      <c r="N24" s="11" t="s">
        <v>37</v>
      </c>
      <c r="P24" s="29"/>
    </row>
    <row r="25" spans="1:16">
      <c r="A25" s="12" t="s">
        <v>38</v>
      </c>
      <c r="B25" s="1" t="s">
        <v>35</v>
      </c>
      <c r="C25" s="5">
        <v>0</v>
      </c>
      <c r="D25" s="5">
        <v>0</v>
      </c>
      <c r="E25" s="5">
        <v>0</v>
      </c>
      <c r="F25" s="5">
        <v>0</v>
      </c>
      <c r="G25" s="34" t="s">
        <v>36</v>
      </c>
      <c r="H25" s="34"/>
      <c r="J25" s="31">
        <f>C25*3415</f>
        <v>0</v>
      </c>
      <c r="K25" s="31">
        <f t="shared" ref="K25:M25" si="0">D25*3415</f>
        <v>0</v>
      </c>
      <c r="L25" s="31">
        <f t="shared" si="0"/>
        <v>0</v>
      </c>
      <c r="M25" s="31">
        <f t="shared" si="0"/>
        <v>0</v>
      </c>
      <c r="N25" s="11" t="s">
        <v>37</v>
      </c>
      <c r="P25" s="29"/>
    </row>
    <row r="26" spans="1:16">
      <c r="A26" s="12" t="s">
        <v>39</v>
      </c>
      <c r="B26" s="1" t="s">
        <v>40</v>
      </c>
      <c r="C26" s="27">
        <f>C56*C59*3415</f>
        <v>0</v>
      </c>
      <c r="D26" s="27"/>
      <c r="E26" s="27"/>
      <c r="F26" s="27"/>
      <c r="G26" s="34"/>
      <c r="H26" s="34"/>
      <c r="N26" s="11"/>
      <c r="P26" s="29"/>
    </row>
    <row r="27" spans="1:16">
      <c r="A27" s="12" t="s">
        <v>41</v>
      </c>
      <c r="B27" s="1" t="s">
        <v>40</v>
      </c>
      <c r="C27" s="5">
        <v>0</v>
      </c>
      <c r="D27" s="5">
        <v>0</v>
      </c>
      <c r="E27" s="5">
        <v>0</v>
      </c>
      <c r="F27" s="5">
        <v>0</v>
      </c>
      <c r="G27" s="34"/>
      <c r="H27" s="34"/>
      <c r="N27" s="11"/>
      <c r="P27" s="29"/>
    </row>
    <row r="28" spans="1:16" ht="15.95">
      <c r="A28" s="17" t="s">
        <v>42</v>
      </c>
      <c r="B28" s="1" t="s">
        <v>43</v>
      </c>
      <c r="C28" s="5">
        <v>202.5</v>
      </c>
      <c r="D28" s="4"/>
      <c r="E28" s="5">
        <v>225</v>
      </c>
      <c r="F28" s="4"/>
      <c r="G28" s="34" t="s">
        <v>36</v>
      </c>
      <c r="H28" s="34"/>
      <c r="J28" s="45">
        <f>C28*8.33</f>
        <v>1686.825</v>
      </c>
      <c r="K28" s="45"/>
      <c r="L28" s="45">
        <f>E28*8.33</f>
        <v>1874.25</v>
      </c>
      <c r="M28" s="45"/>
      <c r="N28" s="11" t="s">
        <v>44</v>
      </c>
      <c r="O28" t="s">
        <v>45</v>
      </c>
      <c r="P28" s="29" t="s">
        <v>118</v>
      </c>
    </row>
    <row r="29" spans="1:16" ht="15.95">
      <c r="A29" s="17" t="s">
        <v>119</v>
      </c>
      <c r="B29" s="1" t="s">
        <v>47</v>
      </c>
      <c r="C29" s="6">
        <v>0.85</v>
      </c>
      <c r="D29" s="28">
        <f>1-C29</f>
        <v>0.15000000000000002</v>
      </c>
      <c r="E29" s="6">
        <v>0.9</v>
      </c>
      <c r="F29" s="38">
        <f>1-E29</f>
        <v>9.9999999999999978E-2</v>
      </c>
      <c r="G29" s="34"/>
      <c r="H29" s="34"/>
      <c r="N29" s="11"/>
      <c r="P29" s="29"/>
    </row>
    <row r="30" spans="1:16">
      <c r="A30" s="12" t="s">
        <v>120</v>
      </c>
      <c r="B30" s="1" t="s">
        <v>49</v>
      </c>
      <c r="C30" s="5">
        <v>12</v>
      </c>
      <c r="D30" s="27">
        <f>24-C30</f>
        <v>12</v>
      </c>
      <c r="E30" s="5">
        <v>12</v>
      </c>
      <c r="F30" s="8">
        <f>24-E30</f>
        <v>12</v>
      </c>
      <c r="G30" s="34" t="s">
        <v>50</v>
      </c>
      <c r="H30" s="34"/>
      <c r="J30" s="46">
        <f>J28*C29/C30</f>
        <v>119.48343749999999</v>
      </c>
      <c r="K30" s="46">
        <f>J28*D29/D30</f>
        <v>21.085312500000004</v>
      </c>
      <c r="L30" s="46">
        <f>L28*E29/E30</f>
        <v>140.56874999999999</v>
      </c>
      <c r="M30" s="46">
        <f>L28*F29/F30</f>
        <v>15.618749999999997</v>
      </c>
      <c r="N30" s="11" t="s">
        <v>51</v>
      </c>
      <c r="P30" s="29"/>
    </row>
    <row r="31" spans="1:16" ht="15.95">
      <c r="A31" s="17" t="s">
        <v>52</v>
      </c>
      <c r="B31" s="2" t="s">
        <v>40</v>
      </c>
      <c r="C31" s="8">
        <f>SUM(J24,J25,C27)</f>
        <v>94663.8</v>
      </c>
      <c r="D31" s="8">
        <f>SUM(K24,K25,D27)</f>
        <v>0</v>
      </c>
      <c r="E31" s="8">
        <f>SUM(L24,L25,E27)</f>
        <v>178570.35</v>
      </c>
      <c r="F31" s="8">
        <f>SUM(M24,M25,F27)</f>
        <v>0</v>
      </c>
      <c r="G31" s="34" t="s">
        <v>53</v>
      </c>
      <c r="H31" s="34"/>
      <c r="N31" s="11"/>
      <c r="P31" s="29"/>
    </row>
    <row r="32" spans="1:16" ht="15.95">
      <c r="A32" s="19" t="s">
        <v>54</v>
      </c>
      <c r="B32" s="20" t="s">
        <v>40</v>
      </c>
      <c r="C32" s="21">
        <f>J30*1060</f>
        <v>126652.44374999999</v>
      </c>
      <c r="D32" s="21">
        <f t="shared" ref="D32:F32" si="1">K30*1060</f>
        <v>22350.431250000005</v>
      </c>
      <c r="E32" s="21">
        <f t="shared" si="1"/>
        <v>149002.875</v>
      </c>
      <c r="F32" s="21">
        <f t="shared" si="1"/>
        <v>16555.874999999996</v>
      </c>
      <c r="G32" s="44" t="s">
        <v>53</v>
      </c>
      <c r="H32" s="44"/>
      <c r="I32" s="24"/>
      <c r="J32" s="24"/>
      <c r="K32" s="24"/>
      <c r="L32" s="24"/>
      <c r="M32" s="24"/>
      <c r="N32" s="36"/>
      <c r="O32" s="24"/>
      <c r="P32" s="37"/>
    </row>
    <row r="33" spans="1:17">
      <c r="A33" s="17"/>
      <c r="B33" s="2"/>
      <c r="C33" s="232" t="s">
        <v>121</v>
      </c>
      <c r="D33" s="232"/>
      <c r="E33" s="232"/>
      <c r="F33" s="232"/>
      <c r="N33" s="11"/>
      <c r="P33" s="11"/>
    </row>
    <row r="34" spans="1:17">
      <c r="A34" s="17"/>
      <c r="B34" s="2"/>
      <c r="N34" s="11"/>
      <c r="P34" s="11"/>
    </row>
    <row r="35" spans="1:17">
      <c r="A35" s="233" t="s">
        <v>56</v>
      </c>
      <c r="B35" s="234"/>
      <c r="C35" s="234"/>
      <c r="D35" s="234"/>
      <c r="E35" s="234"/>
      <c r="F35" s="234"/>
      <c r="G35" s="230"/>
      <c r="H35" s="234"/>
      <c r="I35" s="234"/>
      <c r="J35" s="234"/>
      <c r="K35" s="234"/>
      <c r="L35" s="234"/>
      <c r="M35" s="234"/>
      <c r="N35" s="234"/>
      <c r="O35" s="234"/>
      <c r="P35" s="235"/>
    </row>
    <row r="36" spans="1:17" ht="32.1">
      <c r="A36" s="236" t="s">
        <v>57</v>
      </c>
      <c r="B36" s="220"/>
      <c r="C36" s="220"/>
      <c r="D36" s="220"/>
      <c r="E36" s="220"/>
      <c r="F36" s="220"/>
      <c r="G36" s="39" t="s">
        <v>117</v>
      </c>
      <c r="N36" s="11"/>
      <c r="P36" s="29"/>
    </row>
    <row r="37" spans="1:17" ht="36" customHeight="1">
      <c r="A37" s="237" t="s">
        <v>122</v>
      </c>
      <c r="B37" s="238"/>
      <c r="C37" s="238"/>
      <c r="D37" s="238"/>
      <c r="E37" s="238"/>
      <c r="F37" s="238"/>
      <c r="G37" s="43"/>
      <c r="N37" s="11"/>
      <c r="P37" s="29"/>
    </row>
    <row r="38" spans="1:17">
      <c r="A38" s="30"/>
      <c r="B38" s="1"/>
      <c r="C38" s="220" t="s">
        <v>33</v>
      </c>
      <c r="D38" s="220"/>
      <c r="E38" s="220" t="s">
        <v>22</v>
      </c>
      <c r="F38" s="220"/>
      <c r="G38" s="43"/>
      <c r="N38" s="11"/>
      <c r="P38" s="29"/>
    </row>
    <row r="39" spans="1:17">
      <c r="A39" s="30"/>
      <c r="B39" s="1"/>
      <c r="C39" s="1" t="s">
        <v>23</v>
      </c>
      <c r="D39" s="1" t="s">
        <v>24</v>
      </c>
      <c r="E39" s="1" t="s">
        <v>23</v>
      </c>
      <c r="F39" s="1" t="s">
        <v>24</v>
      </c>
      <c r="G39" s="43"/>
      <c r="H39" s="1" t="s">
        <v>59</v>
      </c>
      <c r="I39" s="1" t="s">
        <v>60</v>
      </c>
      <c r="N39" s="11"/>
      <c r="P39" s="29"/>
    </row>
    <row r="40" spans="1:17" ht="15.95">
      <c r="A40" s="23" t="s">
        <v>61</v>
      </c>
      <c r="B40" s="1" t="s">
        <v>62</v>
      </c>
      <c r="C40" s="58">
        <v>2000</v>
      </c>
      <c r="D40" s="58">
        <v>2000</v>
      </c>
      <c r="E40" s="58">
        <v>2000</v>
      </c>
      <c r="F40" s="58">
        <v>2000</v>
      </c>
      <c r="G40" s="40" t="s">
        <v>63</v>
      </c>
      <c r="H40">
        <f>MIN(C40:F40)</f>
        <v>2000</v>
      </c>
      <c r="I40">
        <f>MAX(C40:F40)</f>
        <v>2000</v>
      </c>
      <c r="N40" s="11"/>
      <c r="O40" t="s">
        <v>64</v>
      </c>
      <c r="P40" s="29" t="s">
        <v>118</v>
      </c>
      <c r="Q40" t="s">
        <v>123</v>
      </c>
    </row>
    <row r="41" spans="1:17" ht="15.95">
      <c r="A41" s="23" t="s">
        <v>124</v>
      </c>
      <c r="B41" s="1" t="s">
        <v>40</v>
      </c>
      <c r="C41" s="58">
        <v>221316</v>
      </c>
      <c r="D41" s="58">
        <v>22350</v>
      </c>
      <c r="E41" s="58">
        <v>327573</v>
      </c>
      <c r="F41" s="58">
        <v>16556</v>
      </c>
      <c r="G41" s="40" t="s">
        <v>67</v>
      </c>
      <c r="J41" s="31">
        <f>C41-C31*0.8</f>
        <v>145584.95999999999</v>
      </c>
      <c r="K41" s="31">
        <f t="shared" ref="K41:M42" si="2">D41-D31*0.8</f>
        <v>22350</v>
      </c>
      <c r="L41" s="31">
        <f t="shared" si="2"/>
        <v>184716.72</v>
      </c>
      <c r="M41" s="31">
        <f t="shared" si="2"/>
        <v>16556</v>
      </c>
      <c r="N41" s="13"/>
      <c r="O41" t="s">
        <v>68</v>
      </c>
      <c r="P41" s="29" t="s">
        <v>118</v>
      </c>
      <c r="Q41" t="s">
        <v>125</v>
      </c>
    </row>
    <row r="42" spans="1:17" ht="15.95">
      <c r="A42" s="23" t="s">
        <v>126</v>
      </c>
      <c r="B42" s="1" t="s">
        <v>40</v>
      </c>
      <c r="C42" s="58">
        <v>126652</v>
      </c>
      <c r="D42" s="58">
        <v>22350</v>
      </c>
      <c r="E42" s="58">
        <v>149003</v>
      </c>
      <c r="F42" s="58">
        <v>16556</v>
      </c>
      <c r="G42" s="40" t="s">
        <v>67</v>
      </c>
      <c r="J42" s="31">
        <f>C42-C32*0.8</f>
        <v>25330.044999999998</v>
      </c>
      <c r="K42" s="31">
        <f t="shared" si="2"/>
        <v>4469.6549999999952</v>
      </c>
      <c r="L42" s="31">
        <f t="shared" si="2"/>
        <v>29800.699999999997</v>
      </c>
      <c r="M42" s="31">
        <f t="shared" si="2"/>
        <v>3311.3000000000029</v>
      </c>
      <c r="N42" s="13"/>
      <c r="O42" t="s">
        <v>70</v>
      </c>
      <c r="P42" s="29" t="s">
        <v>118</v>
      </c>
      <c r="Q42" t="s">
        <v>125</v>
      </c>
    </row>
    <row r="43" spans="1:17">
      <c r="A43" s="221" t="s">
        <v>71</v>
      </c>
      <c r="B43" s="222"/>
      <c r="C43" s="32">
        <f>(C41-C42)/C41</f>
        <v>0.42773229228795029</v>
      </c>
      <c r="D43" s="32">
        <f t="shared" ref="D43:F43" si="3">(D41-D42)/D41</f>
        <v>0</v>
      </c>
      <c r="E43" s="32">
        <f t="shared" si="3"/>
        <v>0.54513039841500976</v>
      </c>
      <c r="F43" s="32">
        <f t="shared" si="3"/>
        <v>0</v>
      </c>
      <c r="G43" s="40" t="s">
        <v>63</v>
      </c>
      <c r="H43">
        <f>MIN(C43:F43)</f>
        <v>0</v>
      </c>
      <c r="I43">
        <f>MAX(C43:F43)</f>
        <v>0.54513039841500976</v>
      </c>
      <c r="N43" s="11"/>
      <c r="O43" s="33" t="s">
        <v>127</v>
      </c>
      <c r="P43" s="29" t="s">
        <v>118</v>
      </c>
      <c r="Q43" t="s">
        <v>128</v>
      </c>
    </row>
    <row r="44" spans="1:17" ht="15.95">
      <c r="A44" s="23" t="s">
        <v>72</v>
      </c>
      <c r="B44" s="1" t="s">
        <v>40</v>
      </c>
      <c r="C44" s="58">
        <v>31989</v>
      </c>
      <c r="D44" s="58">
        <v>22350</v>
      </c>
      <c r="E44" s="58">
        <v>0</v>
      </c>
      <c r="F44" s="58">
        <v>16556</v>
      </c>
      <c r="G44" s="40"/>
      <c r="N44" s="11"/>
      <c r="P44" s="29"/>
    </row>
    <row r="45" spans="1:17" ht="15.95">
      <c r="A45" s="23" t="s">
        <v>73</v>
      </c>
      <c r="B45" s="1" t="s">
        <v>40</v>
      </c>
      <c r="C45" s="58">
        <v>0</v>
      </c>
      <c r="D45" s="58">
        <v>0</v>
      </c>
      <c r="E45" s="58">
        <v>0</v>
      </c>
      <c r="F45" s="58">
        <v>0</v>
      </c>
      <c r="G45" s="40" t="s">
        <v>50</v>
      </c>
      <c r="J45" s="57">
        <f>C45/C44</f>
        <v>0</v>
      </c>
      <c r="K45" s="57">
        <f t="shared" ref="K45:M45" si="4">D45/D44</f>
        <v>0</v>
      </c>
      <c r="L45" s="57" t="e">
        <f t="shared" si="4"/>
        <v>#DIV/0!</v>
      </c>
      <c r="M45" s="57">
        <f t="shared" si="4"/>
        <v>0</v>
      </c>
      <c r="N45" s="11"/>
      <c r="O45" s="33" t="s">
        <v>74</v>
      </c>
      <c r="P45" s="29" t="s">
        <v>118</v>
      </c>
      <c r="Q45" t="s">
        <v>129</v>
      </c>
    </row>
    <row r="46" spans="1:17">
      <c r="A46" s="34"/>
      <c r="G46" s="40"/>
      <c r="N46" s="11"/>
      <c r="P46" s="29"/>
    </row>
    <row r="47" spans="1:17" ht="15.95">
      <c r="A47" s="23" t="s">
        <v>75</v>
      </c>
      <c r="B47" s="223"/>
      <c r="C47" s="223"/>
      <c r="D47" s="223"/>
      <c r="E47" s="223"/>
      <c r="F47" s="223"/>
      <c r="G47" s="40"/>
      <c r="N47" s="11"/>
      <c r="P47" s="29"/>
    </row>
    <row r="48" spans="1:17" ht="15.95">
      <c r="A48" s="23" t="s">
        <v>77</v>
      </c>
      <c r="B48" s="223"/>
      <c r="C48" s="223"/>
      <c r="D48" s="223"/>
      <c r="E48" s="223"/>
      <c r="F48" s="223"/>
      <c r="G48" s="40"/>
      <c r="N48" s="11"/>
      <c r="P48" s="29"/>
    </row>
    <row r="49" spans="1:16" ht="15.95">
      <c r="A49" s="35" t="s">
        <v>79</v>
      </c>
      <c r="B49" s="224"/>
      <c r="C49" s="224"/>
      <c r="D49" s="224"/>
      <c r="E49" s="224"/>
      <c r="F49" s="224"/>
      <c r="G49" s="41"/>
      <c r="H49" s="24"/>
      <c r="I49" s="24"/>
      <c r="J49" s="24"/>
      <c r="K49" s="24"/>
      <c r="L49" s="24"/>
      <c r="M49" s="24"/>
      <c r="N49" s="36"/>
      <c r="O49" s="24"/>
      <c r="P49" s="37"/>
    </row>
    <row r="50" spans="1:16" ht="36.75" customHeight="1">
      <c r="A50" s="225" t="s">
        <v>104</v>
      </c>
      <c r="B50" s="225"/>
      <c r="C50" s="225"/>
      <c r="D50" s="225"/>
      <c r="E50" s="225"/>
      <c r="F50" s="225"/>
    </row>
    <row r="53" spans="1:16" ht="32.1" customHeight="1">
      <c r="A53" s="226" t="s">
        <v>82</v>
      </c>
      <c r="B53" s="227"/>
      <c r="C53" s="227"/>
      <c r="D53" s="227"/>
      <c r="E53" s="227"/>
      <c r="F53" s="227"/>
      <c r="G53" s="42"/>
      <c r="H53" s="25"/>
      <c r="I53" s="25"/>
      <c r="J53" s="25"/>
      <c r="K53" s="25"/>
      <c r="L53" s="25"/>
      <c r="M53" s="25"/>
      <c r="N53" s="25"/>
      <c r="O53" s="54"/>
      <c r="P53" s="26"/>
    </row>
    <row r="54" spans="1:16" ht="32.1" customHeight="1">
      <c r="A54" s="22"/>
      <c r="B54" s="3"/>
      <c r="C54" s="220" t="s">
        <v>33</v>
      </c>
      <c r="D54" s="220"/>
      <c r="E54" s="220" t="s">
        <v>22</v>
      </c>
      <c r="F54" s="220"/>
      <c r="G54" s="40"/>
      <c r="O54" s="34"/>
      <c r="P54" s="29"/>
    </row>
    <row r="55" spans="1:16" ht="32.1" customHeight="1">
      <c r="A55" s="22"/>
      <c r="B55" s="3"/>
      <c r="C55" s="1" t="s">
        <v>23</v>
      </c>
      <c r="D55" s="1" t="s">
        <v>24</v>
      </c>
      <c r="E55" s="1" t="s">
        <v>23</v>
      </c>
      <c r="F55" s="1" t="s">
        <v>24</v>
      </c>
      <c r="G55" s="40"/>
      <c r="O55" s="34"/>
      <c r="P55" s="29"/>
    </row>
    <row r="56" spans="1:16" ht="32.1" customHeight="1">
      <c r="A56" s="49" t="s">
        <v>83</v>
      </c>
      <c r="B56" s="14" t="s">
        <v>130</v>
      </c>
      <c r="C56" s="50">
        <v>0</v>
      </c>
      <c r="D56" s="51">
        <f>C56</f>
        <v>0</v>
      </c>
      <c r="E56" s="50">
        <v>0</v>
      </c>
      <c r="F56" s="51">
        <f>E56</f>
        <v>0</v>
      </c>
      <c r="G56" s="40"/>
      <c r="O56" s="34"/>
      <c r="P56" s="29"/>
    </row>
    <row r="57" spans="1:16" ht="32.1">
      <c r="A57" s="49" t="s">
        <v>131</v>
      </c>
      <c r="B57" s="48" t="s">
        <v>86</v>
      </c>
      <c r="C57" s="55"/>
      <c r="D57" s="55"/>
      <c r="E57" s="55"/>
      <c r="F57" s="55"/>
      <c r="G57" s="40" t="s">
        <v>36</v>
      </c>
      <c r="J57">
        <f>C57/24/8*8.33</f>
        <v>0</v>
      </c>
      <c r="K57">
        <f>D57/24/8*8.33</f>
        <v>0</v>
      </c>
      <c r="L57">
        <f>E57/24/8*8.33</f>
        <v>0</v>
      </c>
      <c r="M57">
        <f>F57/24/8*8.33</f>
        <v>0</v>
      </c>
      <c r="N57" t="s">
        <v>87</v>
      </c>
      <c r="O57" s="34"/>
      <c r="P57" s="29"/>
    </row>
    <row r="58" spans="1:16" ht="32.1">
      <c r="A58" s="49" t="s">
        <v>132</v>
      </c>
      <c r="B58" s="48" t="s">
        <v>89</v>
      </c>
      <c r="C58" s="55"/>
      <c r="D58" s="55"/>
      <c r="E58" s="55"/>
      <c r="F58" s="55"/>
      <c r="G58" s="40"/>
      <c r="O58" s="34" t="s">
        <v>133</v>
      </c>
      <c r="P58" s="29" t="s">
        <v>118</v>
      </c>
    </row>
    <row r="59" spans="1:16" ht="28.5" customHeight="1">
      <c r="A59" s="49" t="s">
        <v>134</v>
      </c>
      <c r="B59" s="48" t="s">
        <v>92</v>
      </c>
      <c r="C59" s="55"/>
      <c r="D59" s="55"/>
      <c r="E59" s="55"/>
      <c r="F59" s="55"/>
      <c r="G59" s="40"/>
      <c r="O59" s="34"/>
      <c r="P59" s="29"/>
    </row>
    <row r="60" spans="1:16" ht="28.5" customHeight="1">
      <c r="A60" s="49" t="s">
        <v>93</v>
      </c>
      <c r="B60" s="48" t="s">
        <v>94</v>
      </c>
      <c r="C60" s="32">
        <f>J57*C56</f>
        <v>0</v>
      </c>
      <c r="D60" s="32">
        <f>K57*D56</f>
        <v>0</v>
      </c>
      <c r="E60" s="32">
        <f>L57*E56</f>
        <v>0</v>
      </c>
      <c r="F60" s="32">
        <f>M57*F56</f>
        <v>0</v>
      </c>
      <c r="G60" s="40"/>
      <c r="O60" s="34"/>
      <c r="P60" s="29"/>
    </row>
    <row r="61" spans="1:16" ht="15.95">
      <c r="A61" s="49" t="s">
        <v>135</v>
      </c>
      <c r="B61" t="s">
        <v>40</v>
      </c>
      <c r="C61" s="56">
        <v>0</v>
      </c>
      <c r="D61" s="56"/>
      <c r="E61" s="56"/>
      <c r="F61" s="56"/>
      <c r="G61" s="40" t="s">
        <v>67</v>
      </c>
      <c r="J61">
        <f>0.1*C44-C61</f>
        <v>3198.9</v>
      </c>
      <c r="K61">
        <f>0.1*D44-D61</f>
        <v>2235</v>
      </c>
      <c r="L61">
        <f>0.1*E44-E61</f>
        <v>0</v>
      </c>
      <c r="M61">
        <f>0.1*F44-F61</f>
        <v>1655.6000000000001</v>
      </c>
      <c r="O61" s="34"/>
      <c r="P61" s="29"/>
    </row>
    <row r="62" spans="1:16" ht="33" customHeight="1">
      <c r="A62" s="59" t="s">
        <v>136</v>
      </c>
      <c r="B62" s="228" t="s">
        <v>76</v>
      </c>
      <c r="C62" s="228"/>
      <c r="D62" s="228"/>
      <c r="E62" s="228"/>
      <c r="F62" s="228"/>
      <c r="G62" s="41"/>
      <c r="H62" s="24"/>
      <c r="I62" s="24"/>
      <c r="J62" s="24"/>
      <c r="K62" s="24"/>
      <c r="L62" s="24"/>
      <c r="M62" s="24"/>
      <c r="N62" s="24"/>
      <c r="O62" s="44"/>
      <c r="P62" s="37"/>
    </row>
    <row r="64" spans="1:16">
      <c r="A64" s="229" t="s">
        <v>97</v>
      </c>
      <c r="B64" s="230"/>
      <c r="C64" s="230"/>
      <c r="D64" s="230"/>
      <c r="E64" s="230"/>
      <c r="F64" s="230"/>
      <c r="G64" s="230"/>
      <c r="H64" s="230"/>
      <c r="I64" s="230"/>
      <c r="J64" s="230"/>
      <c r="K64" s="230"/>
      <c r="L64" s="230"/>
      <c r="M64" s="230"/>
      <c r="N64" s="230"/>
      <c r="O64" s="230"/>
      <c r="P64" s="231"/>
    </row>
    <row r="65" spans="1:16">
      <c r="A65" s="229" t="s">
        <v>137</v>
      </c>
      <c r="B65" s="230"/>
      <c r="C65" s="230"/>
      <c r="D65" s="230"/>
      <c r="E65" s="230"/>
      <c r="F65" s="230"/>
      <c r="G65" s="42"/>
      <c r="O65" s="54"/>
      <c r="P65" s="26"/>
    </row>
    <row r="66" spans="1:16">
      <c r="A66" s="34"/>
      <c r="G66" s="40"/>
      <c r="O66" s="34"/>
      <c r="P66" s="29"/>
    </row>
    <row r="67" spans="1:16">
      <c r="A67" s="34"/>
      <c r="C67" s="220" t="s">
        <v>33</v>
      </c>
      <c r="D67" s="220"/>
      <c r="E67" s="220" t="s">
        <v>22</v>
      </c>
      <c r="F67" s="220"/>
      <c r="G67" s="40"/>
      <c r="O67" s="34"/>
      <c r="P67" s="29"/>
    </row>
    <row r="68" spans="1:16">
      <c r="A68" s="34"/>
      <c r="C68" s="1" t="s">
        <v>23</v>
      </c>
      <c r="D68" s="1" t="s">
        <v>24</v>
      </c>
      <c r="E68" s="1" t="s">
        <v>23</v>
      </c>
      <c r="F68" s="1" t="s">
        <v>24</v>
      </c>
      <c r="G68" s="40"/>
      <c r="O68" s="34"/>
      <c r="P68" s="29"/>
    </row>
    <row r="69" spans="1:16">
      <c r="A69" s="34" t="s">
        <v>99</v>
      </c>
      <c r="B69" t="s">
        <v>40</v>
      </c>
      <c r="C69" s="52">
        <f>C41</f>
        <v>221316</v>
      </c>
      <c r="D69" s="52">
        <f>D41</f>
        <v>22350</v>
      </c>
      <c r="E69" s="52">
        <f>E41</f>
        <v>327573</v>
      </c>
      <c r="F69" s="52">
        <f>F41</f>
        <v>16556</v>
      </c>
      <c r="G69" s="40" t="s">
        <v>67</v>
      </c>
      <c r="J69" s="31">
        <f t="shared" ref="J69:M70" si="5">C69-C31</f>
        <v>126652.2</v>
      </c>
      <c r="K69" s="31">
        <f t="shared" si="5"/>
        <v>22350</v>
      </c>
      <c r="L69" s="31">
        <f t="shared" si="5"/>
        <v>149002.65</v>
      </c>
      <c r="M69" s="31">
        <f t="shared" si="5"/>
        <v>16556</v>
      </c>
      <c r="O69" s="34" t="s">
        <v>100</v>
      </c>
      <c r="P69" s="29" t="s">
        <v>118</v>
      </c>
    </row>
    <row r="70" spans="1:16">
      <c r="A70" s="44" t="s">
        <v>138</v>
      </c>
      <c r="B70" s="24" t="s">
        <v>40</v>
      </c>
      <c r="C70" s="53">
        <f>C60*1060+C42</f>
        <v>126652</v>
      </c>
      <c r="D70" s="53">
        <f>D60*1060+D42</f>
        <v>22350</v>
      </c>
      <c r="E70" s="53">
        <f>E60*1060+E42</f>
        <v>149003</v>
      </c>
      <c r="F70" s="53">
        <f>F60*1060+F42</f>
        <v>16556</v>
      </c>
      <c r="G70" s="41" t="s">
        <v>67</v>
      </c>
      <c r="J70" s="31">
        <f t="shared" si="5"/>
        <v>-0.44374999999126885</v>
      </c>
      <c r="K70" s="31">
        <f t="shared" si="5"/>
        <v>-0.43125000000509317</v>
      </c>
      <c r="L70" s="31">
        <f t="shared" si="5"/>
        <v>0.125</v>
      </c>
      <c r="M70" s="31">
        <f t="shared" si="5"/>
        <v>0.12500000000363798</v>
      </c>
      <c r="O70" s="44" t="s">
        <v>103</v>
      </c>
      <c r="P70" s="37" t="s">
        <v>118</v>
      </c>
    </row>
    <row r="71" spans="1:16">
      <c r="A71" s="44"/>
      <c r="B71" s="24"/>
      <c r="C71" s="24"/>
      <c r="D71" s="24"/>
      <c r="E71" s="24"/>
      <c r="F71" s="24"/>
      <c r="G71" s="24"/>
      <c r="H71" s="24"/>
      <c r="I71" s="24"/>
      <c r="J71" s="24"/>
      <c r="K71" s="24"/>
      <c r="L71" s="24"/>
      <c r="M71" s="24"/>
      <c r="N71" s="24"/>
      <c r="O71" s="24"/>
      <c r="P71" s="37"/>
    </row>
    <row r="73" spans="1:16">
      <c r="A73" t="s">
        <v>104</v>
      </c>
    </row>
  </sheetData>
  <mergeCells count="34">
    <mergeCell ref="C15:D15"/>
    <mergeCell ref="E15:F15"/>
    <mergeCell ref="A5:B5"/>
    <mergeCell ref="A10:F10"/>
    <mergeCell ref="B11:D11"/>
    <mergeCell ref="E11:F12"/>
    <mergeCell ref="A14:F14"/>
    <mergeCell ref="A17:A18"/>
    <mergeCell ref="A20:P20"/>
    <mergeCell ref="A21:F21"/>
    <mergeCell ref="H21:N21"/>
    <mergeCell ref="C22:D22"/>
    <mergeCell ref="E22:F22"/>
    <mergeCell ref="J22:K22"/>
    <mergeCell ref="L22:M22"/>
    <mergeCell ref="C33:F33"/>
    <mergeCell ref="A35:P35"/>
    <mergeCell ref="A36:F36"/>
    <mergeCell ref="A37:F37"/>
    <mergeCell ref="C38:D38"/>
    <mergeCell ref="E38:F38"/>
    <mergeCell ref="C67:D67"/>
    <mergeCell ref="E67:F67"/>
    <mergeCell ref="A43:B43"/>
    <mergeCell ref="B47:F47"/>
    <mergeCell ref="B48:F48"/>
    <mergeCell ref="B49:F49"/>
    <mergeCell ref="A50:F50"/>
    <mergeCell ref="A53:F53"/>
    <mergeCell ref="C54:D54"/>
    <mergeCell ref="E54:F54"/>
    <mergeCell ref="B62:F62"/>
    <mergeCell ref="A64:P64"/>
    <mergeCell ref="A65:F65"/>
  </mergeCells>
  <pageMargins left="0.7" right="0.7" top="0.75" bottom="0.75" header="0.3" footer="0.3"/>
  <pageSetup orientation="portrait" horizontalDpi="0" verticalDpi="0"/>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FBAE6B6DB452246A3F2C2DEC7ECE161" ma:contentTypeVersion="3" ma:contentTypeDescription="Create a new document." ma:contentTypeScope="" ma:versionID="2716a69e2958b62ef8f3b0959cfe3d81">
  <xsd:schema xmlns:xsd="http://www.w3.org/2001/XMLSchema" xmlns:xs="http://www.w3.org/2001/XMLSchema" xmlns:p="http://schemas.microsoft.com/office/2006/metadata/properties" xmlns:ns2="864f8752-d9f1-4e10-8e39-ff43a10e68c8" targetNamespace="http://schemas.microsoft.com/office/2006/metadata/properties" ma:root="true" ma:fieldsID="69a4a0ab83dea670499152d9d73ff846" ns2:_="">
    <xsd:import namespace="864f8752-d9f1-4e10-8e39-ff43a10e68c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4f8752-d9f1-4e10-8e39-ff43a10e68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14244ED-4453-4574-8DC4-40444B75ED7C}"/>
</file>

<file path=customXml/itemProps2.xml><?xml version="1.0" encoding="utf-8"?>
<ds:datastoreItem xmlns:ds="http://schemas.openxmlformats.org/officeDocument/2006/customXml" ds:itemID="{B341A3E4-6ED3-4C94-A6B6-99AE3876BD48}"/>
</file>

<file path=customXml/itemProps3.xml><?xml version="1.0" encoding="utf-8"?>
<ds:datastoreItem xmlns:ds="http://schemas.openxmlformats.org/officeDocument/2006/customXml" ds:itemID="{31E48E45-3EF9-449C-9615-D53079AE55F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Gillespie</dc:creator>
  <cp:keywords/>
  <dc:description/>
  <cp:lastModifiedBy/>
  <cp:revision/>
  <dcterms:created xsi:type="dcterms:W3CDTF">2026-01-08T20:01:26Z</dcterms:created>
  <dcterms:modified xsi:type="dcterms:W3CDTF">2026-03-03T16:10:41Z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0x010100DFBAE6B6DB452246A3F2C2DEC7ECE161</vt:lpwstr>
  </property>
</Properties>
</file>