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3"/>
  <workbookPr hidePivotFieldList="1" defaultThemeVersion="202300"/>
  <mc:AlternateContent xmlns:mc="http://schemas.openxmlformats.org/markup-compatibility/2006">
    <mc:Choice Requires="x15">
      <x15ac:absPath xmlns:x15ac="http://schemas.microsoft.com/office/spreadsheetml/2010/11/ac" url="/Users/amydroitcour/Downloads/"/>
    </mc:Choice>
  </mc:AlternateContent>
  <xr:revisionPtr revIDLastSave="0" documentId="8_{196BCDE8-DDBF-1F42-B372-0F16A8FC7A93}" xr6:coauthVersionLast="47" xr6:coauthVersionMax="47" xr10:uidLastSave="{00000000-0000-0000-0000-000000000000}"/>
  <bookViews>
    <workbookView xWindow="0" yWindow="760" windowWidth="30240" windowHeight="18880" activeTab="2" xr2:uid="{88129544-4BD0-4CBB-9D65-940E7E417A04}"/>
  </bookViews>
  <sheets>
    <sheet name="README" sheetId="9" r:id="rId1"/>
    <sheet name="Integrated Load and Sizing Calc" sheetId="4" r:id="rId2"/>
    <sheet name="Decoupled Load and Sizing" sheetId="19" r:id="rId3"/>
    <sheet name="ComCheck Style (MG - LiqDes)" sheetId="8" state="hidden" r:id="rId4"/>
  </sheets>
  <definedNames>
    <definedName name="_xlnm.Print_Area" localSheetId="1">'Integrated Load and Sizing Calc'!$A$22:$F$34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78" i="19" l="1"/>
  <c r="P71" i="19"/>
  <c r="P70" i="19"/>
  <c r="P73" i="4"/>
  <c r="J73" i="4"/>
  <c r="C34" i="4"/>
  <c r="D33" i="4"/>
  <c r="J74" i="4"/>
  <c r="P74" i="4" s="1"/>
  <c r="R77" i="19" a="1"/>
  <c r="R77" i="19" s="1"/>
  <c r="J44" i="4"/>
  <c r="J43" i="4"/>
  <c r="P47" i="19"/>
  <c r="B77" i="19" s="1"/>
  <c r="J47" i="4"/>
  <c r="P47" i="4" s="1"/>
  <c r="K47" i="4"/>
  <c r="L47" i="4"/>
  <c r="M47" i="4"/>
  <c r="K43" i="4"/>
  <c r="K27" i="4"/>
  <c r="K26" i="4"/>
  <c r="C28" i="4"/>
  <c r="F32" i="4"/>
  <c r="D32" i="4"/>
  <c r="D32" i="19"/>
  <c r="C28" i="19"/>
  <c r="C59" i="19"/>
  <c r="J27" i="4"/>
  <c r="J26" i="4"/>
  <c r="C33" i="4" s="1"/>
  <c r="C73" i="4"/>
  <c r="J30" i="4"/>
  <c r="J32" i="4" s="1"/>
  <c r="F31" i="4" l="1"/>
  <c r="D31" i="4"/>
  <c r="K32" i="4" s="1"/>
  <c r="D31" i="19"/>
  <c r="C70" i="19"/>
  <c r="K26" i="19"/>
  <c r="J30" i="19"/>
  <c r="J32" i="19" s="1"/>
  <c r="C34" i="19" s="1"/>
  <c r="J44" i="19" s="1"/>
  <c r="J27" i="19"/>
  <c r="K27" i="19"/>
  <c r="D33" i="19" s="1"/>
  <c r="L27" i="19"/>
  <c r="M27" i="19"/>
  <c r="F33" i="19" s="1"/>
  <c r="L26" i="19"/>
  <c r="M26" i="19"/>
  <c r="J26" i="19"/>
  <c r="D58" i="4"/>
  <c r="F58" i="4"/>
  <c r="E60" i="4"/>
  <c r="L60" i="4" s="1"/>
  <c r="E64" i="4" s="1"/>
  <c r="E74" i="4" s="1"/>
  <c r="D62" i="4"/>
  <c r="E62" i="4"/>
  <c r="F62" i="4"/>
  <c r="D73" i="4"/>
  <c r="P42" i="4"/>
  <c r="B80" i="4" s="1"/>
  <c r="E73" i="4"/>
  <c r="F73" i="4"/>
  <c r="L30" i="4"/>
  <c r="C60" i="4"/>
  <c r="C62" i="4"/>
  <c r="L26" i="4"/>
  <c r="L27" i="4"/>
  <c r="M27" i="4"/>
  <c r="F33" i="4" s="1"/>
  <c r="M43" i="4" s="1"/>
  <c r="M26" i="4"/>
  <c r="D28" i="4"/>
  <c r="E28" i="4"/>
  <c r="F28" i="4"/>
  <c r="C57" i="19"/>
  <c r="J57" i="19" s="1"/>
  <c r="C61" i="19" s="1"/>
  <c r="C71" i="19" s="1"/>
  <c r="D56" i="19"/>
  <c r="D57" i="19" s="1"/>
  <c r="K57" i="19" s="1"/>
  <c r="D55" i="19"/>
  <c r="E57" i="19"/>
  <c r="L57" i="19" s="1"/>
  <c r="E61" i="19" s="1"/>
  <c r="E71" i="19" s="1"/>
  <c r="L30" i="19"/>
  <c r="F56" i="19"/>
  <c r="F57" i="19" s="1"/>
  <c r="M57" i="19" s="1"/>
  <c r="F55" i="19"/>
  <c r="F31" i="19"/>
  <c r="F32" i="19"/>
  <c r="D70" i="19"/>
  <c r="E70" i="19"/>
  <c r="F70" i="19"/>
  <c r="D59" i="19"/>
  <c r="E59" i="19"/>
  <c r="F59" i="19"/>
  <c r="H42" i="19"/>
  <c r="I42" i="19"/>
  <c r="C45" i="19"/>
  <c r="H45" i="19" s="1"/>
  <c r="D45" i="19"/>
  <c r="E45" i="19"/>
  <c r="F45" i="19"/>
  <c r="D28" i="19"/>
  <c r="E28" i="19"/>
  <c r="F28" i="19" s="1"/>
  <c r="H42" i="4"/>
  <c r="I42" i="4"/>
  <c r="C45" i="4"/>
  <c r="D45" i="4"/>
  <c r="E45" i="4"/>
  <c r="F45" i="4"/>
  <c r="F59" i="4"/>
  <c r="F60" i="4" s="1"/>
  <c r="M60" i="4" s="1"/>
  <c r="D59" i="4"/>
  <c r="D60" i="4" s="1"/>
  <c r="K60" i="4" s="1"/>
  <c r="F69" i="8"/>
  <c r="E69" i="8"/>
  <c r="L69" i="8"/>
  <c r="D69" i="8"/>
  <c r="C69" i="8"/>
  <c r="M61" i="8"/>
  <c r="L61" i="8"/>
  <c r="K61" i="8"/>
  <c r="J61" i="8"/>
  <c r="M57" i="8"/>
  <c r="F60" i="8"/>
  <c r="F70" i="8"/>
  <c r="M70" i="8"/>
  <c r="L57" i="8"/>
  <c r="E60" i="8"/>
  <c r="E70" i="8"/>
  <c r="K57" i="8"/>
  <c r="D60" i="8"/>
  <c r="D70" i="8"/>
  <c r="K70" i="8"/>
  <c r="J57" i="8"/>
  <c r="C60" i="8"/>
  <c r="C70" i="8"/>
  <c r="F56" i="8"/>
  <c r="D56" i="8"/>
  <c r="M45" i="8"/>
  <c r="L45" i="8"/>
  <c r="K45" i="8"/>
  <c r="J45" i="8"/>
  <c r="F43" i="8"/>
  <c r="E43" i="8"/>
  <c r="D43" i="8"/>
  <c r="H43" i="8"/>
  <c r="C43" i="8"/>
  <c r="I40" i="8"/>
  <c r="H40" i="8"/>
  <c r="F30" i="8"/>
  <c r="D30" i="8"/>
  <c r="F29" i="8"/>
  <c r="D29" i="8"/>
  <c r="L28" i="8"/>
  <c r="M30" i="8"/>
  <c r="F32" i="8"/>
  <c r="M42" i="8"/>
  <c r="J28" i="8"/>
  <c r="C26" i="8"/>
  <c r="M25" i="8"/>
  <c r="L25" i="8"/>
  <c r="K25" i="8"/>
  <c r="J25" i="8"/>
  <c r="M24" i="8"/>
  <c r="F31" i="8"/>
  <c r="L24" i="8"/>
  <c r="E31" i="8"/>
  <c r="L41" i="8"/>
  <c r="K24" i="8"/>
  <c r="D31" i="8"/>
  <c r="K41" i="8"/>
  <c r="J24" i="8"/>
  <c r="C31" i="8"/>
  <c r="K30" i="8"/>
  <c r="D32" i="8"/>
  <c r="K42" i="8"/>
  <c r="J30" i="8"/>
  <c r="C32" i="8"/>
  <c r="J42" i="8"/>
  <c r="L30" i="8"/>
  <c r="E32" i="8"/>
  <c r="L42" i="8"/>
  <c r="I43" i="8"/>
  <c r="K69" i="8"/>
  <c r="L70" i="8"/>
  <c r="J41" i="8"/>
  <c r="J69" i="8"/>
  <c r="M41" i="8"/>
  <c r="M69" i="8"/>
  <c r="J70" i="8"/>
  <c r="J60" i="4" l="1"/>
  <c r="C64" i="4" s="1"/>
  <c r="C74" i="4" s="1"/>
  <c r="M32" i="4"/>
  <c r="F34" i="4" s="1"/>
  <c r="M44" i="4" s="1"/>
  <c r="E33" i="4"/>
  <c r="L43" i="4" s="1"/>
  <c r="P43" i="4" s="1"/>
  <c r="M32" i="19"/>
  <c r="F34" i="19" s="1"/>
  <c r="M44" i="19" s="1"/>
  <c r="J71" i="19"/>
  <c r="K32" i="19"/>
  <c r="D34" i="19" s="1"/>
  <c r="K44" i="19" s="1"/>
  <c r="E33" i="19"/>
  <c r="L43" i="19" s="1"/>
  <c r="L70" i="19"/>
  <c r="C33" i="19"/>
  <c r="H45" i="4"/>
  <c r="K70" i="19"/>
  <c r="L32" i="19"/>
  <c r="E34" i="19" s="1"/>
  <c r="L44" i="19" s="1"/>
  <c r="D34" i="4"/>
  <c r="K44" i="4" s="1"/>
  <c r="F64" i="4"/>
  <c r="F74" i="4" s="1"/>
  <c r="D64" i="4"/>
  <c r="D74" i="4" s="1"/>
  <c r="I45" i="4"/>
  <c r="M73" i="4"/>
  <c r="K73" i="4"/>
  <c r="L32" i="4"/>
  <c r="E34" i="4" s="1"/>
  <c r="L44" i="4" s="1"/>
  <c r="M43" i="19"/>
  <c r="M70" i="19"/>
  <c r="F61" i="19"/>
  <c r="F71" i="19" s="1"/>
  <c r="D61" i="19"/>
  <c r="D71" i="19" s="1"/>
  <c r="K43" i="19"/>
  <c r="I45" i="19"/>
  <c r="L73" i="4" l="1"/>
  <c r="M71" i="19"/>
  <c r="K71" i="19"/>
  <c r="J70" i="19"/>
  <c r="J43" i="19"/>
  <c r="L71" i="19"/>
  <c r="K74" i="4"/>
  <c r="M74" i="4"/>
  <c r="L74" i="4"/>
  <c r="P44" i="4" l="1"/>
  <c r="B81" i="4"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tc={1C3DBDB2-7A18-164E-BF89-BAC891A391BC}</author>
  </authors>
  <commentList>
    <comment ref="G30" authorId="0" shapeId="0" xr:uid="{1C3DBDB2-7A18-164E-BF89-BAC891A391BC}">
      <text>
        <t xml:space="preserve">[Threaded comment]
Your version of Excel allows you to read this threaded comment; however, any edits to it will get removed if the file is opened in a newer version of Excel. Learn more: https://go.microsoft.com/fwlink/?linkid=870924
Comment:
    Poss delete.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tc={EC5B9079-2983-4D90-967B-0E31A7C40742}</author>
    <author>tc={8F732B8C-9394-4C26-9E32-2FC5DBB85A78}</author>
    <author>tc={F4E7B45A-6599-41E2-91E8-AC86EB2A6A4B}</author>
  </authors>
  <commentList>
    <comment ref="A41" authorId="0" shapeId="0" xr:uid="{EC5B9079-2983-4D90-967B-0E31A7C40742}">
      <text>
        <t>[Threaded comment]
Your version of Excel allows you to read this threaded comment; however, any edits to it will get removed if the file is opened in a newer version of Excel. Learn more: https://go.microsoft.com/fwlink/?linkid=870924
Comment:
    This should be total capacity</t>
      </text>
    </comment>
    <comment ref="A42" authorId="1" shapeId="0" xr:uid="{8F732B8C-9394-4C26-9E32-2FC5DBB85A78}">
      <text>
        <t>[Threaded comment]
Your version of Excel allows you to read this threaded comment; however, any edits to it will get removed if the file is opened in a newer version of Excel. Learn more: https://go.microsoft.com/fwlink/?linkid=870924
Comment:
    Latent capacity</t>
      </text>
    </comment>
    <comment ref="A44" authorId="2" shapeId="0" xr:uid="{F4E7B45A-6599-41E2-91E8-AC86EB2A6A4B}">
      <text>
        <t>[Threaded comment]
Your version of Excel allows you to read this threaded comment; however, any edits to it will get removed if the file is opened in a newer version of Excel. Learn more: https://go.microsoft.com/fwlink/?linkid=870924
Comment:
    Should the reheat load be calculated?</t>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<sst xmlns="http://schemas.openxmlformats.org/spreadsheetml/2006/main" count="521" uniqueCount="158">
  <si>
    <t xml:space="preserve">THIS DRAFT DOCUMENT WAS DEVELOPED BY THE STATEWIDE UTILITY CODES AND STANDARDS ENHANCEMENT (CASE) TEAM </t>
  </si>
  <si>
    <t>The California Statewide Codes and Standards Enhancement (CASE) Program is funded in part by California utility customers under the auspices of the California Public Utilities Commission. Copyright 2025 Pacific Gas and Electric Company, Southern California Edison, San Diego Gas &amp; Electric Company. All rights reserved, except that this document may be used, copied, and distributed without modification. Neither Pacific Gas and Electric Company, Southern California Edison, San Diego Gas &amp; Electric Company, or any of its employees make any warranty, express or implied; or assume any legal liability or responsibility for the accuracy, completeness or usefulness of any data, information, method, product, policy or process disclosed in this document; or represent that its use will not infringe any privately-owned rights including, but not limited to, patents, trademarks or copyrights.</t>
  </si>
  <si>
    <t>This Draft Document was developed by the Statewide Utility Codes and Standards Enhancement Team. Please see the Read Me Tab for more information.</t>
  </si>
  <si>
    <t>For each room with at least 30w/sf of canopy, prepare the following performance matrix.</t>
  </si>
  <si>
    <t>Facility Ambient Design Conditions</t>
  </si>
  <si>
    <t>Key</t>
  </si>
  <si>
    <t>ASHRAE WMO Station:</t>
  </si>
  <si>
    <t>User Input Value</t>
  </si>
  <si>
    <t>Summer Design (0.4%)</t>
  </si>
  <si>
    <t>DB (°F)</t>
  </si>
  <si>
    <t>Default no value</t>
  </si>
  <si>
    <t>MCWB (°F)</t>
  </si>
  <si>
    <t>Calculated Value</t>
  </si>
  <si>
    <t>Winter Design (99%):</t>
  </si>
  <si>
    <t>Day=Lights On; Night=Lights Off</t>
  </si>
  <si>
    <t>Facility Room Details</t>
  </si>
  <si>
    <t>Fill out the following for each room/CEH Space</t>
  </si>
  <si>
    <t>Room Name:</t>
  </si>
  <si>
    <t>(Can be multiple rooms of the same size)</t>
  </si>
  <si>
    <t>Canopy Square Feet:</t>
  </si>
  <si>
    <t>Provide the Design Space Conditions for the four CEH environment operating conditions:</t>
  </si>
  <si>
    <t>Early/Mid Plant Life</t>
  </si>
  <si>
    <t>Late Plant Life</t>
  </si>
  <si>
    <t>Day</t>
  </si>
  <si>
    <t>Night</t>
  </si>
  <si>
    <t>Room Conditions  (Setpoints)</t>
  </si>
  <si>
    <t>WB (°F)</t>
  </si>
  <si>
    <t xml:space="preserve">Relative Humidity </t>
  </si>
  <si>
    <t>%RH</t>
  </si>
  <si>
    <t>CEH Room Load Calc</t>
  </si>
  <si>
    <t>Provide the CEH Environmental Load Requirements for each space at the 4 prescribed conditions:</t>
  </si>
  <si>
    <t>Check Operation:</t>
  </si>
  <si>
    <t>Conversions &amp; Calculations</t>
  </si>
  <si>
    <t>Check question</t>
  </si>
  <si>
    <t>Resp.</t>
  </si>
  <si>
    <t>Early Plant Life</t>
  </si>
  <si>
    <t>Horticultural Lighting</t>
  </si>
  <si>
    <t>(kW)</t>
  </si>
  <si>
    <t>Convert -&gt;</t>
  </si>
  <si>
    <t>BTU/hr</t>
  </si>
  <si>
    <t>Motor Heat (Fan Power)</t>
  </si>
  <si>
    <t>Standalone Dehu Load</t>
  </si>
  <si>
    <t>(BTU/hr)</t>
  </si>
  <si>
    <t>Envelope Load (Optional)</t>
  </si>
  <si>
    <t>Plant Irrigation (total minus runoff)</t>
  </si>
  <si>
    <t>(gal/day)</t>
  </si>
  <si>
    <t>Convert&gt;</t>
  </si>
  <si>
    <t>lb/day</t>
  </si>
  <si>
    <t>% of Net Irrigation Transpired  Day/Night</t>
  </si>
  <si>
    <t>%</t>
  </si>
  <si>
    <t>Hours (Day/Night)</t>
  </si>
  <si>
    <t>(hrs)</t>
  </si>
  <si>
    <t>Calc -&gt;</t>
  </si>
  <si>
    <t>lb/hr</t>
  </si>
  <si>
    <t xml:space="preserve"> Sensible Space Load</t>
  </si>
  <si>
    <t>&lt;- Calc</t>
  </si>
  <si>
    <t>Evapotranspiration Load</t>
  </si>
  <si>
    <t>Mandatory Compliance and Cooling System Operating Performance Information</t>
  </si>
  <si>
    <t xml:space="preserve">Integrated System Equipment Specification </t>
  </si>
  <si>
    <t>Check question for mandatory requirements on integrated systems.</t>
  </si>
  <si>
    <r>
      <t xml:space="preserve">Input the Primary System Performance Information </t>
    </r>
    <r>
      <rPr>
        <b/>
        <sz val="14"/>
        <color rgb="FF000000"/>
        <rFont val="Aptos Narrow"/>
        <scheme val="minor"/>
      </rPr>
      <t>that corresponds to the ambient and CEH space operating conditions and loads above:</t>
    </r>
  </si>
  <si>
    <t>Min</t>
  </si>
  <si>
    <t>Max</t>
  </si>
  <si>
    <t xml:space="preserve">System Operating Air Flow </t>
  </si>
  <si>
    <t>(CFM)</t>
  </si>
  <si>
    <t>Min/Max -&gt;</t>
  </si>
  <si>
    <t>Does the system have variable air flow?</t>
  </si>
  <si>
    <t>Mandatory</t>
  </si>
  <si>
    <t>Total Cooling Operating Capacity</t>
  </si>
  <si>
    <t>Compare -&gt;</t>
  </si>
  <si>
    <t>Is the total cooling capacity at each condition at least 80% of the total?</t>
  </si>
  <si>
    <t>Latent Removal Operating Capacity</t>
  </si>
  <si>
    <t>Is the total latent removal capacity at each condition at least 80% of the total?</t>
  </si>
  <si>
    <t>Operating Sensible Heat Ratio</t>
  </si>
  <si>
    <t>Reheat Operating Load</t>
  </si>
  <si>
    <t>Recovered Heat Operating Capacity</t>
  </si>
  <si>
    <t>Does the system recover at least 90% of the reheat requirement?</t>
  </si>
  <si>
    <t>Source of Recovered heat:</t>
  </si>
  <si>
    <t>Text or Selection</t>
  </si>
  <si>
    <t>Cooling Stages:</t>
  </si>
  <si>
    <t>Cooling Stage # Type:</t>
  </si>
  <si>
    <t>"Operating" Loads and Capacities  mean those operating loads on the system at the design CEH space conditions at the Summer Design Outdoor Conditions.</t>
  </si>
  <si>
    <t>Additional Equipment Specification</t>
  </si>
  <si>
    <t>Quantity of Standalone Dehumidifiers</t>
  </si>
  <si>
    <t>(#)</t>
  </si>
  <si>
    <t xml:space="preserve">Rated Moisture Removal Capacity
</t>
  </si>
  <si>
    <t>(pints/day)</t>
  </si>
  <si>
    <t>Moisture Removal Capacity
(At operating conditions)</t>
  </si>
  <si>
    <t>lbm/hr</t>
  </si>
  <si>
    <t>Rated Standalone Dehumidifier Moisture Removal Efficiency @ 80F/60% RH</t>
  </si>
  <si>
    <t>(L/kWh)</t>
  </si>
  <si>
    <t>Standalone Dehumidifier Moisture Removal Efficiency</t>
  </si>
  <si>
    <t>Standalone Dehumidifier Motor Power</t>
  </si>
  <si>
    <t>(kW/ea)</t>
  </si>
  <si>
    <t>Total Hourly Moisture Removal Capacity</t>
  </si>
  <si>
    <t>(lbm/hr)</t>
  </si>
  <si>
    <t>Supplemental Heating Capacity</t>
  </si>
  <si>
    <t>Mandatory Sizing Requirements - All System Types</t>
  </si>
  <si>
    <t>System Summary (including Standalone and Supplemental Heat)</t>
  </si>
  <si>
    <t>Total System Cooling Capacity</t>
  </si>
  <si>
    <t>Does the system have enough cooling capacity? (Positive = Yes)</t>
  </si>
  <si>
    <t>mandatory</t>
  </si>
  <si>
    <t>Total Latent Removal Capacity</t>
  </si>
  <si>
    <t>Does the system have enough moisture removal capacity? (Positive = Yes)</t>
  </si>
  <si>
    <t>"Operating" Loads mean those operating loads on the system at the design CEH space conditions at the Summer Design Outdoor Conditions.</t>
  </si>
  <si>
    <t>Compliance Summary</t>
  </si>
  <si>
    <t>Does this meet mandatory performance requirements?</t>
  </si>
  <si>
    <t>Does this meet mandatory sizing requirements?</t>
  </si>
  <si>
    <t>Plant Irrigation</t>
  </si>
  <si>
    <t xml:space="preserve">% of Total Irrigation Transpired  </t>
  </si>
  <si>
    <t>Check -&gt;</t>
  </si>
  <si>
    <t>Cooling System Operating Performance Information</t>
  </si>
  <si>
    <t xml:space="preserve">Non-Integrated Cooling System Equipment Specification </t>
  </si>
  <si>
    <r>
      <t xml:space="preserve">Input the Cooling System Performance Information </t>
    </r>
    <r>
      <rPr>
        <b/>
        <sz val="14"/>
        <color rgb="FF000000"/>
        <rFont val="Aptos Narrow"/>
        <scheme val="minor"/>
      </rPr>
      <t>that corresponds to the ambient and CEH space operating conditions and loads above:</t>
    </r>
  </si>
  <si>
    <t>Rated Moisture Removal Capacity
@ 80F/60% RH</t>
  </si>
  <si>
    <t>For each room over 30w/sf, prepare the following performance matrix.</t>
  </si>
  <si>
    <t>lbm/day</t>
  </si>
  <si>
    <t>Prescriptive Compliance and Cooling System Operating Performance Information</t>
  </si>
  <si>
    <t xml:space="preserve">Cooling/Integrated System Equipment Specification </t>
  </si>
  <si>
    <t>Flower 1</t>
  </si>
  <si>
    <t>ComCheck Operation:</t>
  </si>
  <si>
    <t>Facility Ambient Design Conditions:</t>
  </si>
  <si>
    <t>DB</t>
  </si>
  <si>
    <r>
      <rPr>
        <sz val="11"/>
        <color theme="1"/>
        <rFont val="Aptos Narrow"/>
        <family val="2"/>
      </rPr>
      <t>°</t>
    </r>
    <r>
      <rPr>
        <sz val="11"/>
        <color theme="1"/>
        <rFont val="Aptos Narrow"/>
        <family val="2"/>
        <scheme val="minor"/>
      </rPr>
      <t>F</t>
    </r>
  </si>
  <si>
    <t>MCWB</t>
  </si>
  <si>
    <t>The following for each room/CEH Space</t>
  </si>
  <si>
    <t>csf</t>
  </si>
  <si>
    <t xml:space="preserve">Room Conditions  </t>
  </si>
  <si>
    <t>Does Late Plant life have more irrigation than early plant life?</t>
  </si>
  <si>
    <t>Y/N</t>
  </si>
  <si>
    <t>% of Total Irrigation day or night</t>
  </si>
  <si>
    <t>Lighting Hours (Day/Night)</t>
  </si>
  <si>
    <t>DO NOT ADD SENSIBLE AND ET LOAD FOR TOTAL LOAD</t>
  </si>
  <si>
    <r>
      <rPr>
        <sz val="11"/>
        <color rgb="FF000000"/>
        <rFont val="Aptos Narrow"/>
        <scheme val="minor"/>
      </rPr>
      <t xml:space="preserve">Input the Primary System Performance Information </t>
    </r>
    <r>
      <rPr>
        <b/>
        <sz val="11"/>
        <color rgb="FF000000"/>
        <rFont val="Aptos Narrow"/>
        <scheme val="minor"/>
      </rPr>
      <t>that corresponds to the ambient and CEH space operating conditions and loads above:</t>
    </r>
  </si>
  <si>
    <t>Values not equal to eachother</t>
  </si>
  <si>
    <t>Total Cooling Operating Load</t>
  </si>
  <si>
    <t>If its positive</t>
  </si>
  <si>
    <t>Latent Removal Operating Load</t>
  </si>
  <si>
    <t>Is the SHR less than 0.45 at atleast one condition?</t>
  </si>
  <si>
    <t>If any of these values are below 0.45</t>
  </si>
  <si>
    <t>90 or above (Y)</t>
  </si>
  <si>
    <t>(qty Ea.)</t>
  </si>
  <si>
    <t>Moisture removal capacity
(At Operating Conditions)</t>
  </si>
  <si>
    <t>Standalone dehumidifier moisture removal efficiency</t>
  </si>
  <si>
    <t>Meets federal minimum standard (2.41l/kWh)</t>
  </si>
  <si>
    <t>Standalone Motor Power</t>
  </si>
  <si>
    <t>Supplemental heating capacity</t>
  </si>
  <si>
    <t>Supplimental heating Capcity Source</t>
  </si>
  <si>
    <t>System Summary (including Standalone and Supplimental Heat)</t>
  </si>
  <si>
    <t>Total System Latent Removal Capacity</t>
  </si>
  <si>
    <t>Constant</t>
  </si>
  <si>
    <t>Number of Cooling Stages</t>
  </si>
  <si>
    <t>Cooling Stage # Type</t>
  </si>
  <si>
    <t>Source of Recovered Heat</t>
  </si>
  <si>
    <t>Type</t>
  </si>
  <si>
    <t>Supplemental Heating Source</t>
  </si>
  <si>
    <t>Text Input</t>
  </si>
  <si>
    <t>Are there at least 2 cooling stages?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</si>
</sst>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0.0"/>
    <numFmt numFmtId="166" formatCode="0.000"/>
    <numFmt numFmtId="167" formatCode="_(* #,##0.0_);_(* \(#,##0.0\);_(* &quot;-&quot;??_);_(@_)"/>
  </numFmts>
  <fonts count="25" x14ac:knownFonts="1">
    <font>
      <sz val="11"/>
      <color theme="1"/>
      <name val="Aptos Narrow"/>
      <family val="2"/>
      <scheme val="minor"/>
    </font>
    <font>
      <sz val="12"/>
      <color theme="1"/>
      <name val="Aptos Narrow"/>
      <family val="2"/>
      <scheme val="minor"/>
    </font>
    <font>
      <sz val="11"/>
      <color theme="1"/>
      <name val="Aptos Narrow"/>
      <family val="2"/>
    </font>
    <font>
      <sz val="11"/>
      <color theme="1"/>
      <name val="Aptos Narrow"/>
      <family val="2"/>
      <scheme val="minor"/>
    </font>
    <font>
      <sz val="12"/>
      <color rgb="FF006100"/>
      <name val="Aptos Narrow"/>
      <family val="2"/>
      <scheme val="minor"/>
    </font>
    <font>
      <sz val="11"/>
      <color rgb="FF000000"/>
      <name val="Aptos Narrow"/>
      <scheme val="minor"/>
    </font>
    <font>
      <b/>
      <sz val="11"/>
      <color rgb="FF000000"/>
      <name val="Aptos Narrow"/>
      <scheme val="minor"/>
    </font>
    <font>
      <sz val="11"/>
      <color rgb="FF000000"/>
      <name val="Aptos Narrow"/>
      <family val="2"/>
      <scheme val="minor"/>
    </font>
    <font>
      <b/>
      <u/>
      <sz val="11"/>
      <color theme="1"/>
      <name val="Aptos Narrow"/>
      <family val="2"/>
      <scheme val="minor"/>
    </font>
    <font>
      <b/>
      <sz val="14"/>
      <color theme="0"/>
      <name val="Aptos Narrow"/>
      <scheme val="minor"/>
    </font>
    <font>
      <sz val="14"/>
      <color theme="1"/>
      <name val="Aptos Narrow"/>
      <scheme val="minor"/>
    </font>
    <font>
      <sz val="14"/>
      <color theme="0"/>
      <name val="Aptos Narrow"/>
      <scheme val="minor"/>
    </font>
    <font>
      <sz val="14"/>
      <color rgb="FF000000"/>
      <name val="Aptos Narrow"/>
      <scheme val="minor"/>
    </font>
    <font>
      <b/>
      <sz val="14"/>
      <color rgb="FF000000"/>
      <name val="Aptos Narrow"/>
      <scheme val="minor"/>
    </font>
    <font>
      <sz val="14"/>
      <color theme="1"/>
      <name val="Aptos Narrow"/>
      <family val="2"/>
      <scheme val="minor"/>
    </font>
    <font>
      <b/>
      <sz val="11"/>
      <color theme="1"/>
      <name val="Aptos Narrow"/>
      <family val="2"/>
      <scheme val="minor"/>
    </font>
    <font>
      <b/>
      <sz val="11"/>
      <name val="Arial"/>
      <family val="2"/>
    </font>
    <font>
      <sz val="11"/>
      <color theme="1"/>
      <name val="Arial"/>
      <family val="2"/>
    </font>
    <font>
      <b/>
      <u/>
      <sz val="14"/>
      <color theme="1"/>
      <name val="Aptos Narrow"/>
      <scheme val="minor"/>
    </font>
    <font>
      <b/>
      <sz val="14"/>
      <color theme="0"/>
      <name val="Aptos Narrow"/>
      <family val="2"/>
      <scheme val="minor"/>
    </font>
    <font>
      <sz val="14"/>
      <color theme="0"/>
      <name val="Aptos Narrow"/>
      <family val="2"/>
      <scheme val="minor"/>
    </font>
    <font>
      <b/>
      <u/>
      <sz val="14"/>
      <color theme="1"/>
      <name val="Aptos Narrow"/>
      <family val="2"/>
      <scheme val="minor"/>
    </font>
    <font>
      <sz val="14"/>
      <color rgb="FF000000"/>
      <name val="Aptos Narrow"/>
      <family val="2"/>
      <scheme val="minor"/>
    </font>
    <font>
      <sz val="14"/>
      <color rgb="FF006100"/>
      <name val="Aptos Narrow"/>
      <family val="2"/>
      <scheme val="minor"/>
    </font>
    <font>
      <sz val="14"/>
      <color rgb="FF9C0006"/>
      <name val="Aptos Narrow"/>
      <family val="2"/>
      <scheme val="minor"/>
    </font>
  </fonts>
  <fills count="14">
    <fill>
      <patternFill patternType="none"/>
    </fill>
    <fill>
      <patternFill patternType="gray125"/>
    </fill>
    <fill>
      <patternFill patternType="solid">
        <fgColor theme="1"/>
        <bgColor indexed="64"/>
      </patternFill>
    </fill>
    <fill>
      <patternFill patternType="solid">
        <fgColor theme="7" tint="0.79998168889431442"/>
        <bgColor indexed="64"/>
      </patternFill>
    </fill>
    <fill>
      <patternFill patternType="solid">
        <fgColor theme="6" tint="0.79998168889431442"/>
        <bgColor indexed="64"/>
      </patternFill>
    </fill>
    <fill>
      <patternFill patternType="solid">
        <fgColor rgb="FFC6EFCE"/>
      </patternFill>
    </fill>
    <fill>
      <patternFill patternType="solid">
        <fgColor rgb="FFFFFF00"/>
        <bgColor indexed="64"/>
      </patternFill>
    </fill>
    <fill>
      <patternFill patternType="solid">
        <fgColor theme="4" tint="0.79998168889431442"/>
        <bgColor indexed="64"/>
      </patternFill>
    </fill>
    <fill>
      <patternFill patternType="solid">
        <fgColor theme="3" tint="0.249977111117893"/>
        <bgColor indexed="64"/>
      </patternFill>
    </fill>
    <fill>
      <patternFill patternType="solid">
        <fgColor theme="3" tint="0.89999084444715716"/>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59999389629810485"/>
        <bgColor indexed="64"/>
      </patternFill>
    </fill>
    <fill>
      <patternFill patternType="solid">
        <fgColor rgb="FFFFC7CE"/>
        <bgColor rgb="FF000000"/>
      </patternFill>
    </fill>
  </fills>
  <borders count="53">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style="medium">
        <color indexed="64"/>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style="medium">
        <color rgb="FF000000"/>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right/>
      <top style="medium">
        <color indexed="64"/>
      </top>
      <bottom style="medium">
        <color rgb="FF000000"/>
      </bottom>
      <diagonal/>
    </border>
    <border>
      <left style="medium">
        <color indexed="64"/>
      </left>
      <right/>
      <top style="medium">
        <color rgb="FF000000"/>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style="medium">
        <color indexed="64"/>
      </left>
      <right/>
      <top style="medium">
        <color indexed="64"/>
      </top>
      <bottom style="medium">
        <color rgb="FF000000"/>
      </bottom>
      <diagonal/>
    </border>
    <border>
      <left/>
      <right style="medium">
        <color indexed="64"/>
      </right>
      <top style="medium">
        <color indexed="64"/>
      </top>
      <bottom style="medium">
        <color rgb="FF000000"/>
      </bottom>
      <diagonal/>
    </border>
    <border>
      <left/>
      <right style="medium">
        <color indexed="64"/>
      </right>
      <top style="medium">
        <color rgb="FF000000"/>
      </top>
      <bottom/>
      <diagonal/>
    </border>
    <border>
      <left style="thin">
        <color indexed="64"/>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style="medium">
        <color rgb="FF000000"/>
      </right>
      <top/>
      <bottom style="medium">
        <color indexed="64"/>
      </bottom>
      <diagonal/>
    </border>
  </borders>
  <cellStyleXfs count="3">
    <xf numFmtId="0" fontId="0" fillId="0" borderId="0"/>
    <xf numFmtId="43" fontId="3" fillId="0" borderId="0" applyFont="0" applyFill="0" applyBorder="0" applyAlignment="0" applyProtection="0"/>
    <xf numFmtId="0" fontId="4" fillId="5" borderId="0" applyNumberFormat="0" applyBorder="0" applyAlignment="0" applyProtection="0"/>
  </cellStyleXfs>
  <cellXfs count="399">
    <xf numFmtId="0" fontId="0" fillId="0" borderId="0" xfId="0"/>
    <xf numFmtId="0" fontId="0" fillId="0" borderId="0" xfId="0" applyAlignment="1">
      <alignment horizontal="center"/>
    </xf>
    <xf numFmtId="0" fontId="0" fillId="0" borderId="0" xfId="0" applyAlignment="1">
      <alignment horizontal="center" wrapText="1"/>
    </xf>
    <xf numFmtId="0" fontId="0" fillId="0" borderId="0" xfId="0" applyAlignment="1">
      <alignment wrapText="1"/>
    </xf>
    <xf numFmtId="0" fontId="0" fillId="2" borderId="0" xfId="0" applyFill="1"/>
    <xf numFmtId="0" fontId="0" fillId="4" borderId="0" xfId="0" applyFill="1"/>
    <xf numFmtId="9" fontId="0" fillId="4" borderId="0" xfId="0" applyNumberFormat="1" applyFill="1"/>
    <xf numFmtId="0" fontId="0" fillId="4" borderId="8" xfId="0" applyFill="1" applyBorder="1"/>
    <xf numFmtId="164" fontId="0" fillId="3" borderId="0" xfId="1" applyNumberFormat="1" applyFont="1" applyFill="1" applyBorder="1"/>
    <xf numFmtId="0" fontId="0" fillId="0" borderId="0" xfId="0" applyAlignment="1">
      <alignment horizontal="left" vertical="top" wrapText="1"/>
    </xf>
    <xf numFmtId="0" fontId="0" fillId="0" borderId="11" xfId="0" applyBorder="1"/>
    <xf numFmtId="0" fontId="0" fillId="0" borderId="12" xfId="0" applyBorder="1"/>
    <xf numFmtId="0" fontId="0" fillId="0" borderId="11" xfId="0" applyBorder="1" applyAlignment="1">
      <alignment horizontal="center"/>
    </xf>
    <xf numFmtId="164" fontId="0" fillId="0" borderId="12" xfId="0" applyNumberFormat="1" applyBorder="1"/>
    <xf numFmtId="0" fontId="0" fillId="0" borderId="0" xfId="0" applyAlignment="1">
      <alignment vertical="top" wrapText="1"/>
    </xf>
    <xf numFmtId="0" fontId="0" fillId="0" borderId="12" xfId="0" applyBorder="1" applyAlignment="1">
      <alignment horizontal="center"/>
    </xf>
    <xf numFmtId="0" fontId="0" fillId="0" borderId="12" xfId="0" applyBorder="1" applyAlignment="1">
      <alignment wrapText="1"/>
    </xf>
    <xf numFmtId="0" fontId="0" fillId="0" borderId="11" xfId="0" applyBorder="1" applyAlignment="1">
      <alignment horizontal="center" wrapText="1"/>
    </xf>
    <xf numFmtId="0" fontId="0" fillId="4" borderId="12" xfId="0" applyFill="1" applyBorder="1"/>
    <xf numFmtId="0" fontId="0" fillId="0" borderId="13" xfId="0" applyBorder="1" applyAlignment="1">
      <alignment horizontal="center" wrapText="1"/>
    </xf>
    <xf numFmtId="0" fontId="0" fillId="0" borderId="16" xfId="0" applyBorder="1" applyAlignment="1">
      <alignment horizontal="center" wrapText="1"/>
    </xf>
    <xf numFmtId="164" fontId="0" fillId="3" borderId="16" xfId="1" applyNumberFormat="1" applyFont="1" applyFill="1" applyBorder="1"/>
    <xf numFmtId="0" fontId="0" fillId="0" borderId="20" xfId="0" applyBorder="1" applyAlignment="1">
      <alignment wrapText="1"/>
    </xf>
    <xf numFmtId="0" fontId="0" fillId="0" borderId="20" xfId="0" applyBorder="1" applyAlignment="1">
      <alignment horizontal="center" wrapText="1"/>
    </xf>
    <xf numFmtId="0" fontId="0" fillId="0" borderId="23" xfId="0" applyBorder="1"/>
    <xf numFmtId="0" fontId="0" fillId="0" borderId="18" xfId="0" applyBorder="1"/>
    <xf numFmtId="0" fontId="0" fillId="0" borderId="19" xfId="0" applyBorder="1"/>
    <xf numFmtId="164" fontId="0" fillId="3" borderId="0" xfId="1" applyNumberFormat="1" applyFont="1" applyFill="1"/>
    <xf numFmtId="9" fontId="0" fillId="3" borderId="0" xfId="1" applyNumberFormat="1" applyFont="1" applyFill="1"/>
    <xf numFmtId="0" fontId="0" fillId="0" borderId="21" xfId="0" applyBorder="1"/>
    <xf numFmtId="0" fontId="0" fillId="0" borderId="20" xfId="0" applyBorder="1" applyAlignment="1">
      <alignment horizontal="center"/>
    </xf>
    <xf numFmtId="164" fontId="0" fillId="0" borderId="0" xfId="0" applyNumberFormat="1"/>
    <xf numFmtId="166" fontId="0" fillId="3" borderId="0" xfId="0" applyNumberFormat="1" applyFill="1"/>
    <xf numFmtId="0" fontId="0" fillId="6" borderId="0" xfId="0" applyFill="1"/>
    <xf numFmtId="0" fontId="0" fillId="0" borderId="20" xfId="0" applyBorder="1"/>
    <xf numFmtId="0" fontId="0" fillId="0" borderId="22" xfId="0" applyBorder="1" applyAlignment="1">
      <alignment horizontal="center" wrapText="1"/>
    </xf>
    <xf numFmtId="0" fontId="0" fillId="0" borderId="25" xfId="0" applyBorder="1"/>
    <xf numFmtId="0" fontId="0" fillId="0" borderId="24" xfId="0" applyBorder="1"/>
    <xf numFmtId="9" fontId="0" fillId="3" borderId="0" xfId="1" applyNumberFormat="1" applyFont="1" applyFill="1" applyBorder="1"/>
    <xf numFmtId="0" fontId="0" fillId="0" borderId="26" xfId="0" applyBorder="1" applyAlignment="1">
      <alignment vertical="top" wrapText="1"/>
    </xf>
    <xf numFmtId="0" fontId="0" fillId="0" borderId="27" xfId="0" applyBorder="1"/>
    <xf numFmtId="0" fontId="0" fillId="0" borderId="28" xfId="0" applyBorder="1"/>
    <xf numFmtId="0" fontId="0" fillId="0" borderId="26" xfId="0" applyBorder="1"/>
    <xf numFmtId="0" fontId="0" fillId="0" borderId="27" xfId="0" applyBorder="1" applyAlignment="1">
      <alignment horizontal="center"/>
    </xf>
    <xf numFmtId="0" fontId="0" fillId="0" borderId="22" xfId="0" applyBorder="1"/>
    <xf numFmtId="1" fontId="0" fillId="0" borderId="0" xfId="0" applyNumberFormat="1"/>
    <xf numFmtId="165" fontId="0" fillId="0" borderId="0" xfId="0" applyNumberFormat="1"/>
    <xf numFmtId="0" fontId="0" fillId="0" borderId="20" xfId="0" applyBorder="1" applyAlignment="1">
      <alignment vertical="top" wrapText="1"/>
    </xf>
    <xf numFmtId="0" fontId="0" fillId="0" borderId="0" xfId="0" applyAlignment="1">
      <alignment vertical="top"/>
    </xf>
    <xf numFmtId="0" fontId="0" fillId="0" borderId="20" xfId="0" applyBorder="1" applyAlignment="1">
      <alignment horizontal="center" vertical="top" wrapText="1"/>
    </xf>
    <xf numFmtId="0" fontId="0" fillId="4" borderId="0" xfId="0" applyFill="1" applyAlignment="1">
      <alignment horizontal="center" vertical="center"/>
    </xf>
    <xf numFmtId="0" fontId="0" fillId="7" borderId="0" xfId="0" applyFill="1" applyAlignment="1">
      <alignment horizontal="center" vertical="center"/>
    </xf>
    <xf numFmtId="164" fontId="0" fillId="7" borderId="0" xfId="0" applyNumberFormat="1" applyFill="1"/>
    <xf numFmtId="164" fontId="0" fillId="7" borderId="23" xfId="0" applyNumberFormat="1" applyFill="1" applyBorder="1"/>
    <xf numFmtId="0" fontId="0" fillId="0" borderId="17" xfId="0" applyBorder="1"/>
    <xf numFmtId="0" fontId="1" fillId="4" borderId="0" xfId="2" applyFont="1" applyFill="1" applyBorder="1" applyAlignment="1">
      <alignment horizontal="center" vertical="center"/>
    </xf>
    <xf numFmtId="0" fontId="1" fillId="5" borderId="0" xfId="2" applyFont="1" applyBorder="1"/>
    <xf numFmtId="9" fontId="0" fillId="0" borderId="0" xfId="0" applyNumberFormat="1"/>
    <xf numFmtId="164" fontId="0" fillId="4" borderId="0" xfId="0" applyNumberFormat="1" applyFill="1"/>
    <xf numFmtId="0" fontId="0" fillId="0" borderId="22" xfId="0" applyBorder="1" applyAlignment="1">
      <alignment horizontal="center" vertical="center" wrapText="1"/>
    </xf>
    <xf numFmtId="0" fontId="10" fillId="0" borderId="0" xfId="0" applyFont="1" applyAlignment="1">
      <alignment wrapText="1"/>
    </xf>
    <xf numFmtId="0" fontId="10" fillId="0" borderId="9" xfId="0" applyFont="1" applyBorder="1"/>
    <xf numFmtId="0" fontId="10" fillId="0" borderId="15" xfId="0" applyFont="1" applyBorder="1"/>
    <xf numFmtId="0" fontId="10" fillId="0" borderId="12" xfId="0" applyFont="1" applyBorder="1"/>
    <xf numFmtId="0" fontId="10" fillId="0" borderId="11" xfId="0" applyFont="1" applyBorder="1"/>
    <xf numFmtId="0" fontId="10" fillId="0" borderId="0" xfId="0" applyFont="1"/>
    <xf numFmtId="0" fontId="10" fillId="0" borderId="13" xfId="0" applyFont="1" applyBorder="1"/>
    <xf numFmtId="0" fontId="10" fillId="0" borderId="16" xfId="0" applyFont="1" applyBorder="1"/>
    <xf numFmtId="0" fontId="10" fillId="9" borderId="8" xfId="0" applyFont="1" applyFill="1" applyBorder="1"/>
    <xf numFmtId="0" fontId="10" fillId="0" borderId="0" xfId="0" applyFont="1" applyAlignment="1">
      <alignment horizontal="center"/>
    </xf>
    <xf numFmtId="0" fontId="10" fillId="0" borderId="12" xfId="0" applyFont="1" applyBorder="1" applyAlignment="1">
      <alignment horizontal="center"/>
    </xf>
    <xf numFmtId="0" fontId="10" fillId="0" borderId="11" xfId="0" applyFont="1" applyBorder="1" applyAlignment="1">
      <alignment horizontal="center" wrapText="1"/>
    </xf>
    <xf numFmtId="0" fontId="10" fillId="0" borderId="4" xfId="0" applyFont="1" applyBorder="1" applyAlignment="1">
      <alignment horizontal="center"/>
    </xf>
    <xf numFmtId="0" fontId="10" fillId="0" borderId="5" xfId="0" applyFont="1" applyBorder="1" applyAlignment="1">
      <alignment horizontal="center"/>
    </xf>
    <xf numFmtId="0" fontId="10" fillId="0" borderId="6" xfId="0" applyFont="1" applyBorder="1" applyAlignment="1">
      <alignment horizontal="center"/>
    </xf>
    <xf numFmtId="0" fontId="10" fillId="0" borderId="7" xfId="0" applyFont="1" applyBorder="1" applyAlignment="1">
      <alignment horizontal="center"/>
    </xf>
    <xf numFmtId="0" fontId="10" fillId="9" borderId="35" xfId="0" applyFont="1" applyFill="1" applyBorder="1"/>
    <xf numFmtId="0" fontId="10" fillId="0" borderId="0" xfId="0" applyFont="1" applyAlignment="1">
      <alignment horizontal="center" wrapText="1"/>
    </xf>
    <xf numFmtId="0" fontId="10" fillId="9" borderId="38" xfId="0" applyFont="1" applyFill="1" applyBorder="1"/>
    <xf numFmtId="0" fontId="10" fillId="0" borderId="13" xfId="0" applyFont="1" applyBorder="1" applyAlignment="1">
      <alignment horizontal="center" wrapText="1"/>
    </xf>
    <xf numFmtId="0" fontId="10" fillId="0" borderId="16" xfId="0" applyFont="1" applyBorder="1" applyAlignment="1">
      <alignment horizontal="center"/>
    </xf>
    <xf numFmtId="0" fontId="10" fillId="0" borderId="21" xfId="0" applyFont="1" applyBorder="1"/>
    <xf numFmtId="0" fontId="10" fillId="0" borderId="20" xfId="0" applyFont="1" applyBorder="1"/>
    <xf numFmtId="0" fontId="10" fillId="0" borderId="11" xfId="0" applyFont="1" applyBorder="1" applyAlignment="1">
      <alignment horizontal="center"/>
    </xf>
    <xf numFmtId="0" fontId="10" fillId="2" borderId="35" xfId="0" applyFont="1" applyFill="1" applyBorder="1"/>
    <xf numFmtId="0" fontId="11" fillId="0" borderId="0" xfId="0" applyFont="1"/>
    <xf numFmtId="0" fontId="10" fillId="10" borderId="0" xfId="0" applyFont="1" applyFill="1"/>
    <xf numFmtId="164" fontId="10" fillId="10" borderId="35" xfId="1" applyNumberFormat="1" applyFont="1" applyFill="1" applyBorder="1"/>
    <xf numFmtId="1" fontId="10" fillId="10" borderId="0" xfId="0" applyNumberFormat="1" applyFont="1" applyFill="1"/>
    <xf numFmtId="1" fontId="10" fillId="0" borderId="0" xfId="0" applyNumberFormat="1" applyFont="1"/>
    <xf numFmtId="9" fontId="10" fillId="9" borderId="35" xfId="0" applyNumberFormat="1" applyFont="1" applyFill="1" applyBorder="1"/>
    <xf numFmtId="9" fontId="10" fillId="10" borderId="35" xfId="1" applyNumberFormat="1" applyFont="1" applyFill="1" applyBorder="1"/>
    <xf numFmtId="165" fontId="10" fillId="10" borderId="0" xfId="0" applyNumberFormat="1" applyFont="1" applyFill="1"/>
    <xf numFmtId="0" fontId="10" fillId="0" borderId="16" xfId="0" applyFont="1" applyBorder="1" applyAlignment="1">
      <alignment horizontal="center" wrapText="1"/>
    </xf>
    <xf numFmtId="0" fontId="10" fillId="0" borderId="23" xfId="0" applyFont="1" applyBorder="1"/>
    <xf numFmtId="0" fontId="10" fillId="0" borderId="22" xfId="0" applyFont="1" applyBorder="1"/>
    <xf numFmtId="0" fontId="10" fillId="0" borderId="25" xfId="0" applyFont="1" applyBorder="1"/>
    <xf numFmtId="0" fontId="10" fillId="0" borderId="24" xfId="0" applyFont="1" applyBorder="1"/>
    <xf numFmtId="164" fontId="10" fillId="0" borderId="12" xfId="0" applyNumberFormat="1" applyFont="1" applyBorder="1"/>
    <xf numFmtId="0" fontId="9" fillId="8" borderId="18" xfId="0" applyFont="1" applyFill="1" applyBorder="1"/>
    <xf numFmtId="0" fontId="14" fillId="0" borderId="0" xfId="0" applyFont="1"/>
    <xf numFmtId="0" fontId="10" fillId="0" borderId="11" xfId="0" applyFont="1" applyBorder="1" applyAlignment="1">
      <alignment wrapText="1"/>
    </xf>
    <xf numFmtId="0" fontId="10" fillId="9" borderId="44" xfId="0" applyFont="1" applyFill="1" applyBorder="1"/>
    <xf numFmtId="0" fontId="14" fillId="0" borderId="12" xfId="0" applyFont="1" applyBorder="1" applyAlignment="1">
      <alignment horizontal="center"/>
    </xf>
    <xf numFmtId="166" fontId="10" fillId="10" borderId="35" xfId="0" applyNumberFormat="1" applyFont="1" applyFill="1" applyBorder="1"/>
    <xf numFmtId="0" fontId="10" fillId="0" borderId="21" xfId="0" applyFont="1" applyBorder="1" applyAlignment="1">
      <alignment horizontal="center"/>
    </xf>
    <xf numFmtId="166" fontId="10" fillId="10" borderId="38" xfId="0" applyNumberFormat="1" applyFont="1" applyFill="1" applyBorder="1"/>
    <xf numFmtId="0" fontId="10" fillId="0" borderId="0" xfId="0" applyFont="1" applyAlignment="1">
      <alignment vertical="top" wrapText="1"/>
    </xf>
    <xf numFmtId="0" fontId="10" fillId="0" borderId="50" xfId="0" applyFont="1" applyBorder="1" applyAlignment="1">
      <alignment horizontal="center"/>
    </xf>
    <xf numFmtId="0" fontId="10" fillId="2" borderId="38" xfId="0" applyFont="1" applyFill="1" applyBorder="1"/>
    <xf numFmtId="164" fontId="10" fillId="10" borderId="38" xfId="1" applyNumberFormat="1" applyFont="1" applyFill="1" applyBorder="1"/>
    <xf numFmtId="164" fontId="10" fillId="10" borderId="44" xfId="1" applyNumberFormat="1" applyFont="1" applyFill="1" applyBorder="1"/>
    <xf numFmtId="164" fontId="10" fillId="10" borderId="49" xfId="1" applyNumberFormat="1" applyFont="1" applyFill="1" applyBorder="1"/>
    <xf numFmtId="0" fontId="10" fillId="0" borderId="9" xfId="0" applyFont="1" applyBorder="1" applyAlignment="1">
      <alignment wrapText="1"/>
    </xf>
    <xf numFmtId="0" fontId="10" fillId="0" borderId="15" xfId="0" applyFont="1" applyBorder="1" applyAlignment="1">
      <alignment wrapText="1"/>
    </xf>
    <xf numFmtId="0" fontId="10" fillId="9" borderId="35" xfId="0" applyFont="1" applyFill="1" applyBorder="1" applyAlignment="1">
      <alignment horizontal="center" vertical="center"/>
    </xf>
    <xf numFmtId="0" fontId="10" fillId="10" borderId="35" xfId="0" applyFont="1" applyFill="1" applyBorder="1" applyAlignment="1">
      <alignment horizontal="center" vertical="center"/>
    </xf>
    <xf numFmtId="0" fontId="10" fillId="9" borderId="35" xfId="2" applyFont="1" applyFill="1" applyBorder="1" applyAlignment="1">
      <alignment horizontal="center" vertical="center"/>
    </xf>
    <xf numFmtId="0" fontId="10" fillId="9" borderId="36" xfId="2" applyFont="1" applyFill="1" applyBorder="1"/>
    <xf numFmtId="2" fontId="10" fillId="10" borderId="35" xfId="0" applyNumberFormat="1" applyFont="1" applyFill="1" applyBorder="1"/>
    <xf numFmtId="0" fontId="10" fillId="0" borderId="11"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0" xfId="0" applyFont="1" applyAlignment="1">
      <alignment horizontal="center" vertical="center" wrapText="1"/>
    </xf>
    <xf numFmtId="0" fontId="10" fillId="10" borderId="38" xfId="0" applyFont="1" applyFill="1" applyBorder="1" applyAlignment="1">
      <alignment horizontal="center" vertical="center"/>
    </xf>
    <xf numFmtId="0" fontId="10" fillId="0" borderId="0" xfId="0" applyFont="1" applyAlignment="1">
      <alignment horizontal="center" vertical="center"/>
    </xf>
    <xf numFmtId="0" fontId="10" fillId="9" borderId="38" xfId="2" applyFont="1" applyFill="1" applyBorder="1" applyAlignment="1">
      <alignment horizontal="center" vertical="center"/>
    </xf>
    <xf numFmtId="2" fontId="10" fillId="10" borderId="38" xfId="0" applyNumberFormat="1" applyFont="1" applyFill="1" applyBorder="1"/>
    <xf numFmtId="0" fontId="10" fillId="9" borderId="39" xfId="2" applyFont="1" applyFill="1" applyBorder="1"/>
    <xf numFmtId="164" fontId="10" fillId="10" borderId="35" xfId="0" applyNumberFormat="1" applyFont="1" applyFill="1" applyBorder="1"/>
    <xf numFmtId="164" fontId="10" fillId="10" borderId="38" xfId="0" applyNumberFormat="1" applyFont="1" applyFill="1" applyBorder="1"/>
    <xf numFmtId="164" fontId="10" fillId="10" borderId="44" xfId="0" applyNumberFormat="1" applyFont="1" applyFill="1" applyBorder="1"/>
    <xf numFmtId="164" fontId="10" fillId="10" borderId="49" xfId="0" applyNumberFormat="1" applyFont="1" applyFill="1" applyBorder="1"/>
    <xf numFmtId="0" fontId="10" fillId="0" borderId="16" xfId="0" applyFont="1" applyBorder="1" applyAlignment="1">
      <alignment horizontal="center" vertical="center"/>
    </xf>
    <xf numFmtId="0" fontId="9" fillId="0" borderId="0" xfId="0" applyFont="1"/>
    <xf numFmtId="0" fontId="15" fillId="11" borderId="0" xfId="0" applyFont="1" applyFill="1" applyAlignment="1">
      <alignment vertical="center"/>
    </xf>
    <xf numFmtId="0" fontId="0" fillId="11" borderId="0" xfId="0" applyFill="1" applyAlignment="1">
      <alignment vertical="center"/>
    </xf>
    <xf numFmtId="0" fontId="0" fillId="0" borderId="0" xfId="0" applyAlignment="1">
      <alignment vertical="center"/>
    </xf>
    <xf numFmtId="0" fontId="16" fillId="12" borderId="0" xfId="0" applyFont="1" applyFill="1" applyAlignment="1">
      <alignment vertical="center"/>
    </xf>
    <xf numFmtId="0" fontId="17" fillId="12" borderId="0" xfId="0" applyFont="1" applyFill="1" applyAlignment="1">
      <alignment vertical="center" wrapText="1"/>
    </xf>
    <xf numFmtId="0" fontId="17" fillId="12" borderId="0" xfId="0" applyFont="1" applyFill="1" applyAlignment="1">
      <alignment vertical="center"/>
    </xf>
    <xf numFmtId="0" fontId="0" fillId="12" borderId="0" xfId="0" applyFill="1" applyAlignment="1">
      <alignment vertical="center"/>
    </xf>
    <xf numFmtId="0" fontId="10" fillId="0" borderId="51" xfId="0" applyFont="1" applyBorder="1" applyAlignment="1">
      <alignment vertical="top" wrapText="1"/>
    </xf>
    <xf numFmtId="0" fontId="9" fillId="8" borderId="19" xfId="0" applyFont="1" applyFill="1" applyBorder="1"/>
    <xf numFmtId="0" fontId="10" fillId="9" borderId="39" xfId="0" applyFont="1" applyFill="1" applyBorder="1"/>
    <xf numFmtId="0" fontId="10" fillId="2" borderId="42" xfId="0" applyFont="1" applyFill="1" applyBorder="1"/>
    <xf numFmtId="164" fontId="10" fillId="10" borderId="43" xfId="1" applyNumberFormat="1" applyFont="1" applyFill="1" applyBorder="1"/>
    <xf numFmtId="0" fontId="10" fillId="0" borderId="0" xfId="0" applyFont="1" applyAlignment="1">
      <alignment horizontal="left" vertical="top" wrapText="1"/>
    </xf>
    <xf numFmtId="0" fontId="10" fillId="8" borderId="32" xfId="0" applyFont="1" applyFill="1" applyBorder="1"/>
    <xf numFmtId="0" fontId="10" fillId="8" borderId="33" xfId="0" applyFont="1" applyFill="1" applyBorder="1"/>
    <xf numFmtId="0" fontId="10" fillId="8" borderId="34" xfId="0" applyFont="1" applyFill="1" applyBorder="1"/>
    <xf numFmtId="0" fontId="10" fillId="0" borderId="51" xfId="0" applyFont="1" applyBorder="1" applyAlignment="1">
      <alignment vertical="center"/>
    </xf>
    <xf numFmtId="0" fontId="10" fillId="0" borderId="32" xfId="0" applyFont="1" applyBorder="1" applyAlignment="1">
      <alignment vertical="center"/>
    </xf>
    <xf numFmtId="0" fontId="9" fillId="8" borderId="18" xfId="0" applyFont="1" applyFill="1" applyBorder="1" applyAlignment="1">
      <alignment wrapText="1"/>
    </xf>
    <xf numFmtId="0" fontId="9" fillId="8" borderId="19" xfId="0" applyFont="1" applyFill="1" applyBorder="1" applyAlignment="1">
      <alignment wrapText="1"/>
    </xf>
    <xf numFmtId="0" fontId="10" fillId="0" borderId="11" xfId="0" applyFont="1" applyBorder="1" applyAlignment="1">
      <alignment vertical="center"/>
    </xf>
    <xf numFmtId="0" fontId="10" fillId="0" borderId="12" xfId="0" applyFont="1" applyBorder="1" applyAlignment="1">
      <alignment vertical="center"/>
    </xf>
    <xf numFmtId="0" fontId="14" fillId="0" borderId="0" xfId="0" applyFont="1" applyAlignment="1">
      <alignment horizontal="center" wrapText="1"/>
    </xf>
    <xf numFmtId="0" fontId="14" fillId="0" borderId="16" xfId="0" applyFont="1" applyBorder="1" applyAlignment="1">
      <alignment horizontal="center" wrapText="1"/>
    </xf>
    <xf numFmtId="0" fontId="14" fillId="0" borderId="0" xfId="0" applyFont="1" applyAlignment="1">
      <alignment wrapText="1"/>
    </xf>
    <xf numFmtId="0" fontId="14" fillId="9" borderId="35" xfId="0" applyFont="1" applyFill="1" applyBorder="1"/>
    <xf numFmtId="0" fontId="14" fillId="0" borderId="11" xfId="0" applyFont="1" applyBorder="1"/>
    <xf numFmtId="0" fontId="14" fillId="0" borderId="13" xfId="0" applyFont="1" applyBorder="1"/>
    <xf numFmtId="0" fontId="14" fillId="9" borderId="8" xfId="0" applyFont="1" applyFill="1" applyBorder="1"/>
    <xf numFmtId="0" fontId="14" fillId="0" borderId="0" xfId="0" applyFont="1" applyAlignment="1">
      <alignment vertical="top" wrapText="1"/>
    </xf>
    <xf numFmtId="0" fontId="14" fillId="0" borderId="0" xfId="0" applyFont="1" applyAlignment="1">
      <alignment horizontal="left" vertical="top" wrapText="1"/>
    </xf>
    <xf numFmtId="0" fontId="14" fillId="0" borderId="4" xfId="0" applyFont="1" applyBorder="1" applyAlignment="1">
      <alignment horizontal="center"/>
    </xf>
    <xf numFmtId="0" fontId="14" fillId="0" borderId="5" xfId="0" applyFont="1" applyBorder="1" applyAlignment="1">
      <alignment horizontal="center"/>
    </xf>
    <xf numFmtId="0" fontId="14" fillId="0" borderId="11" xfId="0" applyFont="1" applyBorder="1" applyAlignment="1">
      <alignment horizontal="center" wrapText="1"/>
    </xf>
    <xf numFmtId="0" fontId="14" fillId="0" borderId="0" xfId="0" applyFont="1" applyAlignment="1">
      <alignment horizontal="center"/>
    </xf>
    <xf numFmtId="0" fontId="14" fillId="9" borderId="38" xfId="0" applyFont="1" applyFill="1" applyBorder="1"/>
    <xf numFmtId="0" fontId="14" fillId="0" borderId="13" xfId="0" applyFont="1" applyBorder="1" applyAlignment="1">
      <alignment horizontal="center" wrapText="1"/>
    </xf>
    <xf numFmtId="0" fontId="19" fillId="8" borderId="18" xfId="0" applyFont="1" applyFill="1" applyBorder="1" applyAlignment="1">
      <alignment wrapText="1"/>
    </xf>
    <xf numFmtId="0" fontId="19" fillId="8" borderId="19" xfId="0" applyFont="1" applyFill="1" applyBorder="1" applyAlignment="1">
      <alignment wrapText="1"/>
    </xf>
    <xf numFmtId="0" fontId="14" fillId="0" borderId="51" xfId="0" applyFont="1" applyBorder="1" applyAlignment="1">
      <alignment vertical="top" wrapText="1"/>
    </xf>
    <xf numFmtId="0" fontId="14" fillId="0" borderId="32" xfId="0" applyFont="1" applyBorder="1" applyAlignment="1">
      <alignment vertical="center"/>
    </xf>
    <xf numFmtId="0" fontId="14" fillId="0" borderId="51" xfId="0" applyFont="1" applyBorder="1" applyAlignment="1">
      <alignment vertical="center"/>
    </xf>
    <xf numFmtId="0" fontId="14" fillId="0" borderId="20" xfId="0" applyFont="1" applyBorder="1"/>
    <xf numFmtId="0" fontId="14" fillId="0" borderId="12" xfId="0" applyFont="1" applyBorder="1"/>
    <xf numFmtId="0" fontId="14" fillId="0" borderId="21" xfId="0" applyFont="1" applyBorder="1"/>
    <xf numFmtId="0" fontId="14" fillId="0" borderId="6" xfId="0" applyFont="1" applyBorder="1" applyAlignment="1">
      <alignment horizontal="center"/>
    </xf>
    <xf numFmtId="0" fontId="14" fillId="0" borderId="7" xfId="0" applyFont="1" applyBorder="1" applyAlignment="1">
      <alignment horizontal="center"/>
    </xf>
    <xf numFmtId="0" fontId="14" fillId="0" borderId="50" xfId="0" applyFont="1" applyBorder="1" applyAlignment="1">
      <alignment horizontal="center"/>
    </xf>
    <xf numFmtId="0" fontId="14" fillId="0" borderId="11" xfId="0" applyFont="1" applyBorder="1" applyAlignment="1">
      <alignment horizontal="center"/>
    </xf>
    <xf numFmtId="0" fontId="14" fillId="2" borderId="35" xfId="0" applyFont="1" applyFill="1" applyBorder="1"/>
    <xf numFmtId="0" fontId="14" fillId="2" borderId="38" xfId="0" applyFont="1" applyFill="1" applyBorder="1"/>
    <xf numFmtId="0" fontId="20" fillId="0" borderId="0" xfId="0" applyFont="1"/>
    <xf numFmtId="0" fontId="14" fillId="10" borderId="0" xfId="0" applyFont="1" applyFill="1"/>
    <xf numFmtId="164" fontId="14" fillId="10" borderId="35" xfId="1" applyNumberFormat="1" applyFont="1" applyFill="1" applyBorder="1"/>
    <xf numFmtId="164" fontId="14" fillId="10" borderId="38" xfId="1" applyNumberFormat="1" applyFont="1" applyFill="1" applyBorder="1"/>
    <xf numFmtId="9" fontId="14" fillId="10" borderId="35" xfId="1" applyNumberFormat="1" applyFont="1" applyFill="1" applyBorder="1"/>
    <xf numFmtId="165" fontId="14" fillId="10" borderId="0" xfId="0" applyNumberFormat="1" applyFont="1" applyFill="1"/>
    <xf numFmtId="164" fontId="14" fillId="10" borderId="44" xfId="1" applyNumberFormat="1" applyFont="1" applyFill="1" applyBorder="1"/>
    <xf numFmtId="164" fontId="14" fillId="10" borderId="49" xfId="1" applyNumberFormat="1" applyFont="1" applyFill="1" applyBorder="1"/>
    <xf numFmtId="0" fontId="14" fillId="0" borderId="23" xfId="0" applyFont="1" applyBorder="1"/>
    <xf numFmtId="0" fontId="14" fillId="0" borderId="22" xfId="0" applyFont="1" applyBorder="1"/>
    <xf numFmtId="0" fontId="14" fillId="0" borderId="25" xfId="0" applyFont="1" applyBorder="1"/>
    <xf numFmtId="0" fontId="14" fillId="0" borderId="24" xfId="0" applyFont="1" applyBorder="1"/>
    <xf numFmtId="0" fontId="19" fillId="8" borderId="18" xfId="0" applyFont="1" applyFill="1" applyBorder="1"/>
    <xf numFmtId="0" fontId="19" fillId="8" borderId="19" xfId="0" applyFont="1" applyFill="1" applyBorder="1"/>
    <xf numFmtId="0" fontId="14" fillId="0" borderId="21" xfId="0" applyFont="1" applyBorder="1" applyAlignment="1">
      <alignment horizontal="center"/>
    </xf>
    <xf numFmtId="164" fontId="14" fillId="10" borderId="0" xfId="0" applyNumberFormat="1" applyFont="1" applyFill="1"/>
    <xf numFmtId="166" fontId="14" fillId="10" borderId="35" xfId="0" applyNumberFormat="1" applyFont="1" applyFill="1" applyBorder="1"/>
    <xf numFmtId="166" fontId="14" fillId="10" borderId="38" xfId="0" applyNumberFormat="1" applyFont="1" applyFill="1" applyBorder="1"/>
    <xf numFmtId="0" fontId="14" fillId="8" borderId="32" xfId="0" applyFont="1" applyFill="1" applyBorder="1"/>
    <xf numFmtId="0" fontId="14" fillId="8" borderId="33" xfId="0" applyFont="1" applyFill="1" applyBorder="1"/>
    <xf numFmtId="0" fontId="14" fillId="8" borderId="34" xfId="0" applyFont="1" applyFill="1" applyBorder="1"/>
    <xf numFmtId="0" fontId="14" fillId="0" borderId="9" xfId="0" applyFont="1" applyBorder="1" applyAlignment="1">
      <alignment wrapText="1"/>
    </xf>
    <xf numFmtId="0" fontId="14" fillId="0" borderId="15" xfId="0" applyFont="1" applyBorder="1" applyAlignment="1">
      <alignment wrapText="1"/>
    </xf>
    <xf numFmtId="0" fontId="14" fillId="0" borderId="11" xfId="0" applyFont="1" applyBorder="1" applyAlignment="1">
      <alignment wrapText="1"/>
    </xf>
    <xf numFmtId="0" fontId="14" fillId="0" borderId="11" xfId="0" applyFont="1" applyBorder="1" applyAlignment="1">
      <alignment horizontal="center" vertical="center" wrapText="1"/>
    </xf>
    <xf numFmtId="0" fontId="14" fillId="0" borderId="0" xfId="0" applyFont="1" applyAlignment="1">
      <alignment horizontal="center" vertical="center" wrapText="1"/>
    </xf>
    <xf numFmtId="0" fontId="14" fillId="9" borderId="35" xfId="0" applyFont="1" applyFill="1" applyBorder="1" applyAlignment="1">
      <alignment horizontal="center" vertical="center"/>
    </xf>
    <xf numFmtId="0" fontId="14" fillId="10" borderId="35" xfId="0" applyFont="1" applyFill="1" applyBorder="1" applyAlignment="1">
      <alignment horizontal="center" vertical="center"/>
    </xf>
    <xf numFmtId="0" fontId="14" fillId="10" borderId="38" xfId="0" applyFont="1" applyFill="1" applyBorder="1" applyAlignment="1">
      <alignment horizontal="center" vertical="center"/>
    </xf>
    <xf numFmtId="0" fontId="14" fillId="0" borderId="0" xfId="0" applyFont="1" applyAlignment="1">
      <alignment horizontal="center" vertical="center"/>
    </xf>
    <xf numFmtId="0" fontId="14" fillId="9" borderId="35" xfId="2" applyFont="1" applyFill="1" applyBorder="1" applyAlignment="1">
      <alignment horizontal="center" vertical="center"/>
    </xf>
    <xf numFmtId="0" fontId="14" fillId="9" borderId="38" xfId="2" applyFont="1" applyFill="1" applyBorder="1" applyAlignment="1">
      <alignment horizontal="center" vertical="center"/>
    </xf>
    <xf numFmtId="2" fontId="14" fillId="10" borderId="35" xfId="0" applyNumberFormat="1" applyFont="1" applyFill="1" applyBorder="1"/>
    <xf numFmtId="2" fontId="14" fillId="10" borderId="38" xfId="0" applyNumberFormat="1" applyFont="1" applyFill="1" applyBorder="1"/>
    <xf numFmtId="0" fontId="14" fillId="9" borderId="36" xfId="2" applyFont="1" applyFill="1" applyBorder="1"/>
    <xf numFmtId="0" fontId="14" fillId="0" borderId="13" xfId="0" applyFont="1" applyBorder="1" applyAlignment="1">
      <alignment horizontal="center" vertical="center" wrapText="1"/>
    </xf>
    <xf numFmtId="0" fontId="14" fillId="0" borderId="11" xfId="0" applyFont="1" applyBorder="1" applyAlignment="1">
      <alignment vertical="center"/>
    </xf>
    <xf numFmtId="0" fontId="14" fillId="0" borderId="12" xfId="0" applyFont="1" applyBorder="1" applyAlignment="1">
      <alignment vertical="center"/>
    </xf>
    <xf numFmtId="164" fontId="14" fillId="10" borderId="35" xfId="0" applyNumberFormat="1" applyFont="1" applyFill="1" applyBorder="1"/>
    <xf numFmtId="164" fontId="14" fillId="10" borderId="38" xfId="0" applyNumberFormat="1" applyFont="1" applyFill="1" applyBorder="1"/>
    <xf numFmtId="0" fontId="14" fillId="0" borderId="16" xfId="0" applyFont="1" applyBorder="1" applyAlignment="1">
      <alignment horizontal="center" vertical="center"/>
    </xf>
    <xf numFmtId="164" fontId="14" fillId="10" borderId="44" xfId="0" applyNumberFormat="1" applyFont="1" applyFill="1" applyBorder="1"/>
    <xf numFmtId="164" fontId="14" fillId="10" borderId="49" xfId="0" applyNumberFormat="1" applyFont="1" applyFill="1" applyBorder="1"/>
    <xf numFmtId="0" fontId="19" fillId="0" borderId="0" xfId="0" applyFont="1"/>
    <xf numFmtId="0" fontId="10" fillId="0" borderId="13" xfId="0" applyFont="1" applyBorder="1" applyAlignment="1">
      <alignment wrapText="1"/>
    </xf>
    <xf numFmtId="166" fontId="10" fillId="10" borderId="0" xfId="0" applyNumberFormat="1" applyFont="1" applyFill="1"/>
    <xf numFmtId="1" fontId="14" fillId="10" borderId="0" xfId="0" applyNumberFormat="1" applyFont="1" applyFill="1"/>
    <xf numFmtId="1" fontId="14" fillId="0" borderId="0" xfId="0" applyNumberFormat="1" applyFont="1"/>
    <xf numFmtId="164" fontId="14" fillId="0" borderId="12" xfId="0" applyNumberFormat="1" applyFont="1" applyBorder="1"/>
    <xf numFmtId="0" fontId="14" fillId="9" borderId="39" xfId="2" applyFont="1" applyFill="1" applyBorder="1"/>
    <xf numFmtId="0" fontId="14" fillId="0" borderId="13" xfId="0" applyFont="1" applyBorder="1" applyAlignment="1">
      <alignment wrapText="1"/>
    </xf>
    <xf numFmtId="1" fontId="14" fillId="10" borderId="35" xfId="2" applyNumberFormat="1" applyFont="1" applyFill="1" applyBorder="1" applyAlignment="1">
      <alignment horizontal="center" vertical="center"/>
    </xf>
    <xf numFmtId="1" fontId="10" fillId="10" borderId="35" xfId="2" applyNumberFormat="1" applyFont="1" applyFill="1" applyBorder="1" applyAlignment="1">
      <alignment horizontal="center" vertical="center"/>
    </xf>
    <xf numFmtId="2" fontId="10" fillId="10" borderId="0" xfId="0" applyNumberFormat="1" applyFont="1" applyFill="1"/>
    <xf numFmtId="164" fontId="10" fillId="0" borderId="0" xfId="0" applyNumberFormat="1" applyFont="1"/>
    <xf numFmtId="2" fontId="14" fillId="10" borderId="0" xfId="0" applyNumberFormat="1" applyFont="1" applyFill="1"/>
    <xf numFmtId="167" fontId="14" fillId="9" borderId="35" xfId="1" applyNumberFormat="1" applyFont="1" applyFill="1" applyBorder="1"/>
    <xf numFmtId="0" fontId="23" fillId="0" borderId="21" xfId="0" applyFont="1" applyBorder="1"/>
    <xf numFmtId="0" fontId="14" fillId="0" borderId="52" xfId="0" applyFont="1" applyBorder="1"/>
    <xf numFmtId="43" fontId="14" fillId="10" borderId="0" xfId="0" applyNumberFormat="1" applyFont="1" applyFill="1"/>
    <xf numFmtId="166" fontId="14" fillId="10" borderId="0" xfId="0" applyNumberFormat="1" applyFont="1" applyFill="1"/>
    <xf numFmtId="167" fontId="14" fillId="9" borderId="44" xfId="1" applyNumberFormat="1" applyFont="1" applyFill="1" applyBorder="1"/>
    <xf numFmtId="167" fontId="14" fillId="9" borderId="49" xfId="1" applyNumberFormat="1" applyFont="1" applyFill="1" applyBorder="1"/>
    <xf numFmtId="10" fontId="10" fillId="10" borderId="35" xfId="1" applyNumberFormat="1" applyFont="1" applyFill="1" applyBorder="1"/>
    <xf numFmtId="0" fontId="18" fillId="0" borderId="0" xfId="0" applyFont="1" applyAlignment="1">
      <alignment horizontal="center"/>
    </xf>
    <xf numFmtId="0" fontId="21" fillId="0" borderId="0" xfId="0" applyFont="1" applyAlignment="1">
      <alignment horizontal="center"/>
    </xf>
    <xf numFmtId="2" fontId="10" fillId="10" borderId="35" xfId="1" applyNumberFormat="1" applyFont="1" applyFill="1" applyBorder="1"/>
    <xf numFmtId="0" fontId="14" fillId="0" borderId="34" xfId="0" applyFont="1" applyBorder="1" applyAlignment="1">
      <alignment vertical="top" wrapText="1"/>
    </xf>
    <xf numFmtId="0" fontId="14" fillId="0" borderId="16" xfId="0" applyFont="1" applyBorder="1"/>
    <xf numFmtId="0" fontId="10" fillId="0" borderId="34" xfId="0" applyFont="1" applyBorder="1" applyAlignment="1">
      <alignment vertical="top" wrapText="1"/>
    </xf>
    <xf numFmtId="0" fontId="10" fillId="0" borderId="14" xfId="0" applyFont="1" applyBorder="1"/>
    <xf numFmtId="0" fontId="12" fillId="0" borderId="9" xfId="0" applyFont="1" applyBorder="1" applyAlignment="1">
      <alignment wrapText="1"/>
    </xf>
    <xf numFmtId="0" fontId="24" fillId="13" borderId="21" xfId="0" applyFont="1" applyFill="1" applyBorder="1"/>
    <xf numFmtId="0" fontId="14" fillId="4" borderId="35" xfId="0" applyFont="1" applyFill="1" applyBorder="1" applyAlignment="1">
      <alignment horizontal="right"/>
    </xf>
    <xf numFmtId="0" fontId="14" fillId="4" borderId="44" xfId="0" applyFont="1" applyFill="1" applyBorder="1" applyAlignment="1">
      <alignment horizontal="right"/>
    </xf>
    <xf numFmtId="0" fontId="19" fillId="8" borderId="32" xfId="0" applyFont="1" applyFill="1" applyBorder="1" applyAlignment="1">
      <alignment horizontal="center"/>
    </xf>
    <xf numFmtId="0" fontId="19" fillId="8" borderId="34" xfId="0" applyFont="1" applyFill="1" applyBorder="1" applyAlignment="1">
      <alignment horizontal="center"/>
    </xf>
    <xf numFmtId="0" fontId="14" fillId="0" borderId="32" xfId="0" applyFont="1" applyBorder="1" applyAlignment="1">
      <alignment horizontal="center" vertical="center"/>
    </xf>
    <xf numFmtId="0" fontId="14" fillId="0" borderId="33" xfId="0" applyFont="1" applyBorder="1" applyAlignment="1">
      <alignment horizontal="center" vertical="center"/>
    </xf>
    <xf numFmtId="0" fontId="14" fillId="0" borderId="34" xfId="0" applyFont="1" applyBorder="1" applyAlignment="1">
      <alignment horizontal="center" vertical="center"/>
    </xf>
    <xf numFmtId="0" fontId="14" fillId="4" borderId="44" xfId="0" applyFont="1" applyFill="1" applyBorder="1" applyAlignment="1">
      <alignment horizontal="center"/>
    </xf>
    <xf numFmtId="0" fontId="14" fillId="4" borderId="49" xfId="0" applyFont="1" applyFill="1" applyBorder="1" applyAlignment="1">
      <alignment horizontal="center"/>
    </xf>
    <xf numFmtId="0" fontId="19" fillId="8" borderId="46" xfId="0" applyFont="1" applyFill="1" applyBorder="1" applyAlignment="1">
      <alignment horizontal="center"/>
    </xf>
    <xf numFmtId="0" fontId="19" fillId="8" borderId="40" xfId="0" applyFont="1" applyFill="1" applyBorder="1" applyAlignment="1">
      <alignment horizontal="center"/>
    </xf>
    <xf numFmtId="0" fontId="19" fillId="8" borderId="47" xfId="0" applyFont="1" applyFill="1" applyBorder="1" applyAlignment="1">
      <alignment horizontal="center"/>
    </xf>
    <xf numFmtId="0" fontId="14" fillId="0" borderId="41" xfId="0" applyFont="1" applyBorder="1" applyAlignment="1">
      <alignment horizontal="center"/>
    </xf>
    <xf numFmtId="0" fontId="14" fillId="0" borderId="18" xfId="0" applyFont="1" applyBorder="1" applyAlignment="1">
      <alignment horizontal="center"/>
    </xf>
    <xf numFmtId="0" fontId="14" fillId="0" borderId="48" xfId="0" applyFont="1" applyBorder="1" applyAlignment="1">
      <alignment horizontal="center"/>
    </xf>
    <xf numFmtId="0" fontId="14" fillId="0" borderId="0" xfId="0" applyFont="1" applyAlignment="1">
      <alignment horizontal="center"/>
    </xf>
    <xf numFmtId="0" fontId="14" fillId="0" borderId="12" xfId="0" applyFont="1" applyBorder="1" applyAlignment="1">
      <alignment horizontal="center"/>
    </xf>
    <xf numFmtId="0" fontId="14" fillId="6" borderId="0" xfId="0" applyFont="1" applyFill="1" applyAlignment="1">
      <alignment horizontal="center" vertical="top" wrapText="1"/>
    </xf>
    <xf numFmtId="0" fontId="19" fillId="8" borderId="32" xfId="0" applyFont="1" applyFill="1" applyBorder="1" applyAlignment="1">
      <alignment horizontal="center" wrapText="1"/>
    </xf>
    <xf numFmtId="0" fontId="19" fillId="8" borderId="33" xfId="0" applyFont="1" applyFill="1" applyBorder="1" applyAlignment="1">
      <alignment horizontal="center" wrapText="1"/>
    </xf>
    <xf numFmtId="0" fontId="14" fillId="0" borderId="15" xfId="0" applyFont="1" applyBorder="1" applyAlignment="1">
      <alignment horizontal="center"/>
    </xf>
    <xf numFmtId="0" fontId="14" fillId="0" borderId="10" xfId="0" applyFont="1" applyBorder="1" applyAlignment="1">
      <alignment horizontal="center"/>
    </xf>
    <xf numFmtId="0" fontId="19" fillId="8" borderId="9" xfId="0" applyFont="1" applyFill="1" applyBorder="1" applyAlignment="1">
      <alignment horizontal="center"/>
    </xf>
    <xf numFmtId="0" fontId="19" fillId="8" borderId="15" xfId="0" applyFont="1" applyFill="1" applyBorder="1" applyAlignment="1">
      <alignment horizontal="center"/>
    </xf>
    <xf numFmtId="0" fontId="19" fillId="8" borderId="10" xfId="0" applyFont="1" applyFill="1" applyBorder="1" applyAlignment="1">
      <alignment horizontal="center"/>
    </xf>
    <xf numFmtId="0" fontId="14" fillId="0" borderId="9" xfId="0" applyFont="1" applyBorder="1" applyAlignment="1">
      <alignment horizontal="center"/>
    </xf>
    <xf numFmtId="0" fontId="22" fillId="0" borderId="11" xfId="0" applyFont="1" applyBorder="1" applyAlignment="1">
      <alignment horizontal="center" vertical="top" wrapText="1"/>
    </xf>
    <xf numFmtId="0" fontId="22" fillId="0" borderId="0" xfId="0" applyFont="1" applyAlignment="1">
      <alignment horizontal="center" vertical="top" wrapText="1"/>
    </xf>
    <xf numFmtId="0" fontId="22" fillId="0" borderId="12" xfId="0" applyFont="1" applyBorder="1" applyAlignment="1">
      <alignment horizontal="center" vertical="top" wrapText="1"/>
    </xf>
    <xf numFmtId="0" fontId="14" fillId="0" borderId="11" xfId="0" applyFont="1" applyBorder="1" applyAlignment="1">
      <alignment horizontal="center" vertical="center" wrapText="1"/>
    </xf>
    <xf numFmtId="0" fontId="19" fillId="8" borderId="46" xfId="0" applyFont="1" applyFill="1" applyBorder="1" applyAlignment="1">
      <alignment horizontal="center" wrapText="1"/>
    </xf>
    <xf numFmtId="0" fontId="19" fillId="8" borderId="40" xfId="0" applyFont="1" applyFill="1" applyBorder="1" applyAlignment="1">
      <alignment horizontal="center" wrapText="1"/>
    </xf>
    <xf numFmtId="0" fontId="19" fillId="8" borderId="47" xfId="0" applyFont="1" applyFill="1" applyBorder="1" applyAlignment="1">
      <alignment horizontal="center" wrapText="1"/>
    </xf>
    <xf numFmtId="0" fontId="14" fillId="0" borderId="41" xfId="0" applyFont="1" applyBorder="1" applyAlignment="1">
      <alignment horizontal="center" vertical="top" wrapText="1"/>
    </xf>
    <xf numFmtId="0" fontId="14" fillId="0" borderId="18" xfId="0" applyFont="1" applyBorder="1" applyAlignment="1">
      <alignment horizontal="center" vertical="top" wrapText="1"/>
    </xf>
    <xf numFmtId="0" fontId="14" fillId="0" borderId="48" xfId="0" applyFont="1" applyBorder="1" applyAlignment="1">
      <alignment horizontal="center" vertical="top" wrapText="1"/>
    </xf>
    <xf numFmtId="0" fontId="14" fillId="0" borderId="2" xfId="0" applyFont="1" applyBorder="1" applyAlignment="1">
      <alignment horizontal="center"/>
    </xf>
    <xf numFmtId="0" fontId="14" fillId="0" borderId="3" xfId="0" applyFont="1" applyBorder="1" applyAlignment="1">
      <alignment horizontal="center"/>
    </xf>
    <xf numFmtId="0" fontId="14" fillId="0" borderId="37" xfId="0" applyFont="1" applyBorder="1" applyAlignment="1">
      <alignment horizontal="center"/>
    </xf>
    <xf numFmtId="0" fontId="14" fillId="9" borderId="1" xfId="0" applyFont="1" applyFill="1" applyBorder="1" applyAlignment="1">
      <alignment horizontal="center"/>
    </xf>
    <xf numFmtId="0" fontId="14" fillId="0" borderId="0" xfId="0" applyFont="1" applyAlignment="1">
      <alignment horizontal="center" wrapText="1"/>
    </xf>
    <xf numFmtId="0" fontId="14" fillId="0" borderId="12" xfId="0" applyFont="1" applyBorder="1" applyAlignment="1">
      <alignment horizontal="center" wrapText="1"/>
    </xf>
    <xf numFmtId="0" fontId="14" fillId="0" borderId="16" xfId="0" applyFont="1" applyBorder="1" applyAlignment="1">
      <alignment horizontal="center" wrapText="1"/>
    </xf>
    <xf numFmtId="0" fontId="14" fillId="0" borderId="14" xfId="0" applyFont="1" applyBorder="1" applyAlignment="1">
      <alignment horizontal="center" wrapText="1"/>
    </xf>
    <xf numFmtId="0" fontId="14" fillId="0" borderId="9" xfId="0" applyFont="1" applyBorder="1" applyAlignment="1">
      <alignment horizontal="center" vertical="top" wrapText="1"/>
    </xf>
    <xf numFmtId="0" fontId="14" fillId="0" borderId="15" xfId="0" applyFont="1" applyBorder="1" applyAlignment="1">
      <alignment horizontal="center" vertical="top" wrapText="1"/>
    </xf>
    <xf numFmtId="0" fontId="14" fillId="0" borderId="10" xfId="0" applyFont="1" applyBorder="1" applyAlignment="1">
      <alignment horizontal="center" vertical="top" wrapText="1"/>
    </xf>
    <xf numFmtId="0" fontId="19" fillId="8" borderId="33" xfId="0" applyFont="1" applyFill="1" applyBorder="1" applyAlignment="1">
      <alignment horizontal="center"/>
    </xf>
    <xf numFmtId="0" fontId="10" fillId="0" borderId="11" xfId="0" applyFont="1" applyBorder="1" applyAlignment="1">
      <alignment horizontal="left"/>
    </xf>
    <xf numFmtId="0" fontId="10" fillId="0" borderId="0" xfId="0" applyFont="1" applyAlignment="1">
      <alignment horizontal="left"/>
    </xf>
    <xf numFmtId="0" fontId="9" fillId="8" borderId="11" xfId="0" applyFont="1" applyFill="1" applyBorder="1" applyAlignment="1">
      <alignment horizontal="center"/>
    </xf>
    <xf numFmtId="0" fontId="9" fillId="8" borderId="0" xfId="0" applyFont="1" applyFill="1" applyAlignment="1">
      <alignment horizontal="center"/>
    </xf>
    <xf numFmtId="0" fontId="10" fillId="0" borderId="0" xfId="0" applyFont="1" applyAlignment="1">
      <alignment horizontal="right"/>
    </xf>
    <xf numFmtId="0" fontId="10" fillId="0" borderId="5" xfId="0" applyFont="1" applyBorder="1" applyAlignment="1">
      <alignment horizontal="right"/>
    </xf>
    <xf numFmtId="0" fontId="10" fillId="0" borderId="45" xfId="0" applyFont="1" applyBorder="1" applyAlignment="1">
      <alignment horizontal="right"/>
    </xf>
    <xf numFmtId="0" fontId="10" fillId="0" borderId="16" xfId="0" applyFont="1" applyBorder="1" applyAlignment="1">
      <alignment horizontal="right"/>
    </xf>
    <xf numFmtId="0" fontId="10" fillId="0" borderId="14" xfId="0" applyFont="1" applyBorder="1" applyAlignment="1">
      <alignment horizontal="right"/>
    </xf>
    <xf numFmtId="0" fontId="0" fillId="11" borderId="0" xfId="0" applyFill="1" applyAlignment="1">
      <alignment vertical="top" wrapText="1"/>
    </xf>
    <xf numFmtId="0" fontId="9" fillId="8" borderId="32" xfId="0" applyFont="1" applyFill="1" applyBorder="1" applyAlignment="1">
      <alignment horizontal="center"/>
    </xf>
    <xf numFmtId="0" fontId="9" fillId="8" borderId="33" xfId="0" applyFont="1" applyFill="1" applyBorder="1" applyAlignment="1">
      <alignment horizontal="center"/>
    </xf>
    <xf numFmtId="0" fontId="9" fillId="8" borderId="34" xfId="0" applyFont="1" applyFill="1" applyBorder="1" applyAlignment="1">
      <alignment horizontal="center"/>
    </xf>
    <xf numFmtId="0" fontId="10" fillId="0" borderId="15" xfId="0" applyFont="1" applyBorder="1" applyAlignment="1">
      <alignment horizontal="center"/>
    </xf>
    <xf numFmtId="0" fontId="10" fillId="0" borderId="10" xfId="0" applyFont="1" applyBorder="1" applyAlignment="1">
      <alignment horizontal="center"/>
    </xf>
    <xf numFmtId="0" fontId="10" fillId="4" borderId="44" xfId="0" applyFont="1" applyFill="1" applyBorder="1" applyAlignment="1">
      <alignment horizontal="center"/>
    </xf>
    <xf numFmtId="0" fontId="10" fillId="4" borderId="49" xfId="0" applyFont="1" applyFill="1" applyBorder="1" applyAlignment="1">
      <alignment horizontal="center"/>
    </xf>
    <xf numFmtId="0" fontId="10" fillId="0" borderId="41" xfId="0" applyFont="1" applyBorder="1" applyAlignment="1">
      <alignment horizontal="center"/>
    </xf>
    <xf numFmtId="0" fontId="10" fillId="0" borderId="18" xfId="0" applyFont="1" applyBorder="1" applyAlignment="1">
      <alignment horizontal="center"/>
    </xf>
    <xf numFmtId="0" fontId="10" fillId="0" borderId="48" xfId="0" applyFont="1" applyBorder="1" applyAlignment="1">
      <alignment horizontal="center"/>
    </xf>
    <xf numFmtId="0" fontId="10" fillId="0" borderId="0" xfId="0" applyFont="1" applyAlignment="1">
      <alignment horizontal="center"/>
    </xf>
    <xf numFmtId="0" fontId="10" fillId="0" borderId="12" xfId="0" applyFont="1" applyBorder="1" applyAlignment="1">
      <alignment horizontal="center"/>
    </xf>
    <xf numFmtId="0" fontId="9" fillId="8" borderId="46" xfId="0" applyFont="1" applyFill="1" applyBorder="1" applyAlignment="1">
      <alignment horizontal="center"/>
    </xf>
    <xf numFmtId="0" fontId="9" fillId="8" borderId="40" xfId="0" applyFont="1" applyFill="1" applyBorder="1" applyAlignment="1">
      <alignment horizontal="center"/>
    </xf>
    <xf numFmtId="0" fontId="9" fillId="8" borderId="47" xfId="0" applyFont="1" applyFill="1" applyBorder="1" applyAlignment="1">
      <alignment horizontal="center"/>
    </xf>
    <xf numFmtId="0" fontId="9" fillId="8" borderId="46" xfId="0" applyFont="1" applyFill="1" applyBorder="1" applyAlignment="1">
      <alignment horizontal="center" wrapText="1"/>
    </xf>
    <xf numFmtId="0" fontId="9" fillId="8" borderId="40" xfId="0" applyFont="1" applyFill="1" applyBorder="1" applyAlignment="1">
      <alignment horizontal="center" wrapText="1"/>
    </xf>
    <xf numFmtId="0" fontId="9" fillId="8" borderId="47" xfId="0" applyFont="1" applyFill="1" applyBorder="1" applyAlignment="1">
      <alignment horizontal="center" wrapText="1"/>
    </xf>
    <xf numFmtId="0" fontId="12" fillId="0" borderId="11" xfId="0" applyFont="1" applyBorder="1" applyAlignment="1">
      <alignment horizontal="center" vertical="top" wrapText="1"/>
    </xf>
    <xf numFmtId="0" fontId="12" fillId="0" borderId="0" xfId="0" applyFont="1" applyAlignment="1">
      <alignment horizontal="center" vertical="top" wrapText="1"/>
    </xf>
    <xf numFmtId="0" fontId="12" fillId="0" borderId="12" xfId="0" applyFont="1" applyBorder="1" applyAlignment="1">
      <alignment horizontal="center" vertical="top" wrapText="1"/>
    </xf>
    <xf numFmtId="0" fontId="10" fillId="0" borderId="2" xfId="0" applyFont="1" applyBorder="1" applyAlignment="1">
      <alignment horizontal="center"/>
    </xf>
    <xf numFmtId="0" fontId="10" fillId="0" borderId="3" xfId="0" applyFont="1" applyBorder="1" applyAlignment="1">
      <alignment horizontal="center"/>
    </xf>
    <xf numFmtId="0" fontId="10" fillId="0" borderId="37" xfId="0" applyFont="1" applyBorder="1" applyAlignment="1">
      <alignment horizontal="center"/>
    </xf>
    <xf numFmtId="0" fontId="10" fillId="0" borderId="32" xfId="0" applyFont="1" applyBorder="1" applyAlignment="1">
      <alignment horizontal="center" vertical="center"/>
    </xf>
    <xf numFmtId="0" fontId="10" fillId="0" borderId="33" xfId="0" applyFont="1" applyBorder="1" applyAlignment="1">
      <alignment horizontal="center" vertical="center"/>
    </xf>
    <xf numFmtId="0" fontId="10" fillId="0" borderId="34" xfId="0" applyFont="1" applyBorder="1" applyAlignment="1">
      <alignment horizontal="center" vertical="center"/>
    </xf>
    <xf numFmtId="0" fontId="9" fillId="8" borderId="9" xfId="0" applyFont="1" applyFill="1" applyBorder="1" applyAlignment="1">
      <alignment horizontal="center"/>
    </xf>
    <xf numFmtId="0" fontId="9" fillId="8" borderId="15" xfId="0" applyFont="1" applyFill="1" applyBorder="1" applyAlignment="1">
      <alignment horizontal="center"/>
    </xf>
    <xf numFmtId="0" fontId="9" fillId="8" borderId="10" xfId="0" applyFont="1" applyFill="1" applyBorder="1" applyAlignment="1">
      <alignment horizontal="center"/>
    </xf>
    <xf numFmtId="0" fontId="10" fillId="0" borderId="9" xfId="0" applyFont="1" applyBorder="1" applyAlignment="1">
      <alignment horizontal="center"/>
    </xf>
    <xf numFmtId="0" fontId="10" fillId="6" borderId="0" xfId="0" applyFont="1" applyFill="1" applyAlignment="1">
      <alignment horizontal="center" vertical="top" wrapText="1"/>
    </xf>
    <xf numFmtId="0" fontId="9" fillId="8" borderId="32" xfId="0" applyFont="1" applyFill="1" applyBorder="1" applyAlignment="1">
      <alignment horizontal="center" wrapText="1"/>
    </xf>
    <xf numFmtId="0" fontId="9" fillId="8" borderId="33" xfId="0" applyFont="1" applyFill="1" applyBorder="1" applyAlignment="1">
      <alignment horizontal="center" wrapText="1"/>
    </xf>
    <xf numFmtId="0" fontId="10" fillId="9" borderId="1" xfId="0" applyFont="1" applyFill="1" applyBorder="1" applyAlignment="1">
      <alignment horizontal="center"/>
    </xf>
    <xf numFmtId="0" fontId="10" fillId="0" borderId="9" xfId="0" applyFont="1" applyBorder="1" applyAlignment="1">
      <alignment horizontal="center" vertical="top" wrapText="1"/>
    </xf>
    <xf numFmtId="0" fontId="10" fillId="0" borderId="15" xfId="0" applyFont="1" applyBorder="1" applyAlignment="1">
      <alignment horizontal="center" vertical="top" wrapText="1"/>
    </xf>
    <xf numFmtId="0" fontId="10" fillId="0" borderId="10" xfId="0" applyFont="1" applyBorder="1" applyAlignment="1">
      <alignment horizontal="center" vertical="top" wrapText="1"/>
    </xf>
    <xf numFmtId="0" fontId="10" fillId="0" borderId="0" xfId="0" applyFont="1" applyAlignment="1">
      <alignment horizontal="center" wrapText="1"/>
    </xf>
    <xf numFmtId="0" fontId="10" fillId="0" borderId="12" xfId="0" applyFont="1" applyBorder="1" applyAlignment="1">
      <alignment horizontal="center" wrapText="1"/>
    </xf>
    <xf numFmtId="0" fontId="10" fillId="0" borderId="16" xfId="0" applyFont="1" applyBorder="1" applyAlignment="1">
      <alignment horizontal="center" wrapText="1"/>
    </xf>
    <xf numFmtId="0" fontId="10" fillId="0" borderId="14" xfId="0" applyFont="1" applyBorder="1" applyAlignment="1">
      <alignment horizontal="center" wrapText="1"/>
    </xf>
    <xf numFmtId="0" fontId="10" fillId="0" borderId="45" xfId="0" applyFont="1" applyBorder="1" applyAlignment="1">
      <alignment horizontal="center"/>
    </xf>
    <xf numFmtId="0" fontId="10" fillId="0" borderId="16" xfId="0" applyFont="1" applyBorder="1" applyAlignment="1">
      <alignment horizontal="center"/>
    </xf>
    <xf numFmtId="0" fontId="10" fillId="0" borderId="14" xfId="0" applyFont="1" applyBorder="1" applyAlignment="1">
      <alignment horizontal="center"/>
    </xf>
    <xf numFmtId="0" fontId="10" fillId="0" borderId="11" xfId="0" applyFont="1" applyBorder="1" applyAlignment="1">
      <alignment horizontal="center" vertical="center" wrapText="1"/>
    </xf>
    <xf numFmtId="0" fontId="10" fillId="0" borderId="41" xfId="0" applyFont="1" applyBorder="1" applyAlignment="1">
      <alignment horizontal="center" vertical="top" wrapText="1"/>
    </xf>
    <xf numFmtId="0" fontId="10" fillId="0" borderId="18" xfId="0" applyFont="1" applyBorder="1" applyAlignment="1">
      <alignment horizontal="center" vertical="top" wrapText="1"/>
    </xf>
    <xf numFmtId="0" fontId="10" fillId="0" borderId="48" xfId="0" applyFont="1" applyBorder="1" applyAlignment="1">
      <alignment horizontal="center" vertical="top" wrapText="1"/>
    </xf>
    <xf numFmtId="0" fontId="0" fillId="0" borderId="0" xfId="0" applyAlignment="1">
      <alignment horizontal="center"/>
    </xf>
    <xf numFmtId="0" fontId="0" fillId="0" borderId="20" xfId="0" applyBorder="1" applyAlignment="1">
      <alignment horizontal="center" wrapText="1"/>
    </xf>
    <xf numFmtId="0" fontId="0" fillId="0" borderId="0" xfId="0" applyAlignment="1">
      <alignment horizontal="center" wrapText="1"/>
    </xf>
    <xf numFmtId="0" fontId="0" fillId="4" borderId="0" xfId="0" applyFill="1" applyAlignment="1">
      <alignment horizontal="center"/>
    </xf>
    <xf numFmtId="0" fontId="0" fillId="4" borderId="23" xfId="0" applyFill="1" applyBorder="1" applyAlignment="1">
      <alignment horizontal="center"/>
    </xf>
    <xf numFmtId="0" fontId="0" fillId="6" borderId="15" xfId="0" applyFill="1" applyBorder="1" applyAlignment="1">
      <alignment horizontal="center" vertical="top" wrapText="1"/>
    </xf>
    <xf numFmtId="0" fontId="0" fillId="0" borderId="17" xfId="0" applyBorder="1" applyAlignment="1">
      <alignment horizontal="center" wrapText="1"/>
    </xf>
    <xf numFmtId="0" fontId="0" fillId="0" borderId="18" xfId="0" applyBorder="1" applyAlignment="1">
      <alignment horizontal="center" wrapText="1"/>
    </xf>
    <xf numFmtId="0" fontId="0" fillId="4" borderId="23" xfId="0" applyFill="1" applyBorder="1" applyAlignment="1">
      <alignment horizontal="center" vertical="center"/>
    </xf>
    <xf numFmtId="0" fontId="0" fillId="0" borderId="17" xfId="0" applyBorder="1" applyAlignment="1">
      <alignment horizontal="center"/>
    </xf>
    <xf numFmtId="0" fontId="0" fillId="0" borderId="18" xfId="0" applyBorder="1" applyAlignment="1">
      <alignment horizontal="center"/>
    </xf>
    <xf numFmtId="0" fontId="0" fillId="0" borderId="19" xfId="0" applyBorder="1" applyAlignment="1">
      <alignment horizontal="center"/>
    </xf>
    <xf numFmtId="0" fontId="8" fillId="6" borderId="15" xfId="0" applyFont="1" applyFill="1" applyBorder="1" applyAlignment="1">
      <alignment horizontal="center"/>
    </xf>
    <xf numFmtId="0" fontId="0" fillId="0" borderId="29" xfId="0" applyBorder="1" applyAlignment="1">
      <alignment horizontal="center"/>
    </xf>
    <xf numFmtId="0" fontId="0" fillId="0" borderId="30" xfId="0" applyBorder="1" applyAlignment="1">
      <alignment horizontal="center"/>
    </xf>
    <xf numFmtId="0" fontId="0" fillId="0" borderId="31" xfId="0" applyBorder="1" applyAlignment="1">
      <alignment horizontal="center"/>
    </xf>
    <xf numFmtId="0" fontId="0" fillId="0" borderId="20" xfId="0" applyBorder="1" applyAlignment="1">
      <alignment horizontal="center"/>
    </xf>
    <xf numFmtId="0" fontId="7" fillId="0" borderId="20" xfId="0" applyFont="1" applyBorder="1" applyAlignment="1">
      <alignment horizontal="center" vertical="top" wrapText="1"/>
    </xf>
    <xf numFmtId="0" fontId="0" fillId="0" borderId="0" xfId="0" applyAlignment="1">
      <alignment horizontal="center" vertical="top" wrapText="1"/>
    </xf>
    <xf numFmtId="0" fontId="0" fillId="0" borderId="11" xfId="0" applyBorder="1" applyAlignment="1">
      <alignment horizontal="center" vertical="center" wrapText="1"/>
    </xf>
    <xf numFmtId="0" fontId="0" fillId="0" borderId="29" xfId="0" applyBorder="1" applyAlignment="1">
      <alignment horizontal="center" wrapText="1"/>
    </xf>
    <xf numFmtId="0" fontId="0" fillId="0" borderId="30" xfId="0" applyBorder="1" applyAlignment="1">
      <alignment horizontal="center" wrapText="1"/>
    </xf>
    <xf numFmtId="0" fontId="0" fillId="0" borderId="31" xfId="0" applyBorder="1" applyAlignment="1">
      <alignment horizontal="center" wrapText="1"/>
    </xf>
    <xf numFmtId="0" fontId="0" fillId="0" borderId="11" xfId="0" applyBorder="1" applyAlignment="1">
      <alignment horizontal="center" vertical="top" wrapText="1"/>
    </xf>
    <xf numFmtId="0" fontId="0" fillId="0" borderId="12" xfId="0" applyBorder="1" applyAlignment="1">
      <alignment horizontal="center"/>
    </xf>
    <xf numFmtId="0" fontId="0" fillId="0" borderId="0" xfId="0" applyAlignment="1">
      <alignment horizontal="left"/>
    </xf>
    <xf numFmtId="0" fontId="0" fillId="0" borderId="9" xfId="0" applyBorder="1" applyAlignment="1">
      <alignment horizontal="center"/>
    </xf>
    <xf numFmtId="0" fontId="0" fillId="0" borderId="15" xfId="0" applyBorder="1" applyAlignment="1">
      <alignment horizontal="center"/>
    </xf>
    <xf numFmtId="0" fontId="0" fillId="0" borderId="10" xfId="0" applyBorder="1" applyAlignment="1">
      <alignment horizontal="center"/>
    </xf>
    <xf numFmtId="0" fontId="0" fillId="4" borderId="1" xfId="0" applyFill="1" applyBorder="1" applyAlignment="1">
      <alignment horizontal="center"/>
    </xf>
    <xf numFmtId="0" fontId="0" fillId="0" borderId="12" xfId="0" applyBorder="1" applyAlignment="1">
      <alignment horizontal="center" wrapText="1"/>
    </xf>
    <xf numFmtId="0" fontId="0" fillId="0" borderId="9" xfId="0" applyBorder="1" applyAlignment="1">
      <alignment horizontal="center" vertical="top" wrapText="1"/>
    </xf>
    <xf numFmtId="0" fontId="0" fillId="0" borderId="15" xfId="0" applyBorder="1" applyAlignment="1">
      <alignment horizontal="center" vertical="top" wrapText="1"/>
    </xf>
    <xf numFmtId="0" fontId="0" fillId="0" borderId="10" xfId="0" applyBorder="1" applyAlignment="1">
      <alignment horizontal="center" vertical="top" wrapText="1"/>
    </xf>
  </cellXfs>
  <cellStyles count="3">
    <cellStyle name="Comma" xfId="1" builtinId="3"/>
    <cellStyle name="Good" xfId="2" builtinId="26"/>
    <cellStyle name="Normal" xfId="0" builtinId="0"/>
  </cellStyles>
  <dxfs count="21">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1.xml"/><Relationship Id="rId5" Type="http://schemas.openxmlformats.org/officeDocument/2006/relationships/theme" Target="theme/theme1.xml"/><Relationship Id="rId10" Type="http://schemas.openxmlformats.org/officeDocument/2006/relationships/calcChain" Target="calcChain.xml"/><Relationship Id="rId4" Type="http://schemas.openxmlformats.org/officeDocument/2006/relationships/worksheet" Target="worksheets/sheet4.xml"/><Relationship Id="rId9" Type="http://schemas.microsoft.com/office/2017/10/relationships/person" Target="persons/person.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0</xdr:rowOff>
    </xdr:from>
    <xdr:to>
      <xdr:col>17</xdr:col>
      <xdr:colOff>518160</xdr:colOff>
      <xdr:row>45</xdr:row>
      <xdr:rowOff>27940</xdr:rowOff>
    </xdr:to>
    <xdr:sp macro="" textlink="">
      <xdr:nvSpPr>
        <xdr:cNvPr id="3" name="TextBox 1">
          <a:extLst>
            <a:ext uri="{FF2B5EF4-FFF2-40B4-BE49-F238E27FC236}">
              <a16:creationId xmlns:a16="http://schemas.microsoft.com/office/drawing/2014/main" id="{5B28B868-70BD-0B46-9E0E-3CEE94B12C72}"/>
            </a:ext>
          </a:extLst>
        </xdr:cNvPr>
        <xdr:cNvSpPr txBox="1"/>
      </xdr:nvSpPr>
      <xdr:spPr>
        <a:xfrm>
          <a:off x="0" y="444500"/>
          <a:ext cx="11960860" cy="8409940"/>
        </a:xfrm>
        <a:prstGeom prst="rect">
          <a:avLst/>
        </a:prstGeom>
        <a:ln/>
      </xdr:spPr>
      <xdr:style>
        <a:lnRef idx="2">
          <a:schemeClr val="accent6"/>
        </a:lnRef>
        <a:fillRef idx="1">
          <a:schemeClr val="lt1"/>
        </a:fillRef>
        <a:effectRef idx="0">
          <a:schemeClr val="accent6"/>
        </a:effectRef>
        <a:fontRef idx="minor">
          <a:schemeClr val="dk1"/>
        </a:fontRef>
      </xdr:style>
      <xdr:txBody>
        <a:bodyPr vertOverflow="clip" horzOverflow="clip" wrap="square" rtlCol="0" anchor="t"/>
        <a:lstStyle/>
        <a:p>
          <a:pPr rtl="0" fontAlgn="base"/>
          <a:r>
            <a:rPr lang="en-US" sz="1200" b="1" i="0" u="none" strike="noStrike">
              <a:solidFill>
                <a:schemeClr val="dk1"/>
              </a:solidFill>
              <a:effectLst/>
              <a:latin typeface="+mn-lt"/>
              <a:ea typeface="+mn-ea"/>
              <a:cs typeface="+mn-cs"/>
            </a:rPr>
            <a:t>Introduction</a:t>
          </a:r>
        </a:p>
        <a:p>
          <a:pPr rtl="0" fontAlgn="base"/>
          <a:r>
            <a:rPr lang="en-US" sz="1200" b="0" i="0" u="none" strike="noStrike">
              <a:solidFill>
                <a:schemeClr val="dk1"/>
              </a:solidFill>
              <a:effectLst/>
              <a:latin typeface="+mn-lt"/>
              <a:ea typeface="+mn-ea"/>
              <a:cs typeface="+mn-cs"/>
            </a:rPr>
            <a:t>This spreadsheet was</a:t>
          </a:r>
          <a:r>
            <a:rPr lang="en-US" sz="1200" b="0" i="0" u="none" strike="noStrike" baseline="0">
              <a:solidFill>
                <a:schemeClr val="dk1"/>
              </a:solidFill>
              <a:effectLst/>
              <a:latin typeface="+mn-lt"/>
              <a:ea typeface="+mn-ea"/>
              <a:cs typeface="+mn-cs"/>
            </a:rPr>
            <a:t> developed to aid in calculation of Room Load and of determination of whether or not the Space Conditioning equipment in the design is adequate to meet the load and whether or not it meets all the proposed prescriptive requirements. </a:t>
          </a:r>
        </a:p>
        <a:p>
          <a:pPr rtl="0" fontAlgn="base"/>
          <a:endParaRPr lang="en-US" sz="1200" b="0" i="0" u="none" strike="noStrike" baseline="0">
            <a:solidFill>
              <a:schemeClr val="dk1"/>
            </a:solidFill>
            <a:effectLst/>
            <a:latin typeface="+mn-lt"/>
            <a:ea typeface="+mn-ea"/>
            <a:cs typeface="+mn-cs"/>
          </a:endParaRPr>
        </a:p>
        <a:p>
          <a:pPr rtl="0" fontAlgn="base"/>
          <a:r>
            <a:rPr lang="en-US" sz="1200" b="1" i="0" u="none" strike="noStrike" baseline="0">
              <a:solidFill>
                <a:schemeClr val="dk1"/>
              </a:solidFill>
              <a:effectLst/>
              <a:latin typeface="+mn-lt"/>
              <a:ea typeface="+mn-ea"/>
              <a:cs typeface="+mn-cs"/>
            </a:rPr>
            <a:t>Purpose of This Tool</a:t>
          </a:r>
          <a:endParaRPr lang="en-US" sz="1200" b="1" i="0" u="none" strike="noStrike">
            <a:solidFill>
              <a:schemeClr val="dk1"/>
            </a:solidFill>
            <a:effectLst/>
            <a:latin typeface="+mn-lt"/>
            <a:ea typeface="+mn-ea"/>
            <a:cs typeface="+mn-cs"/>
          </a:endParaRPr>
        </a:p>
        <a:p>
          <a:pPr rtl="0" fontAlgn="base"/>
          <a:r>
            <a:rPr lang="en-US" sz="1200" b="0" i="0" u="none" strike="noStrike">
              <a:solidFill>
                <a:schemeClr val="dk1"/>
              </a:solidFill>
              <a:effectLst/>
              <a:latin typeface="+mn-lt"/>
              <a:ea typeface="+mn-ea"/>
              <a:cs typeface="+mn-cs"/>
            </a:rPr>
            <a:t>This spreadsheet implements the load calculation and equipment sizing methodology described in Appendix NA9 of the Title 24 Draft CASE Report for Controlled Environment Horticulture (CEH).</a:t>
          </a:r>
        </a:p>
        <a:p>
          <a:pPr rtl="0" fontAlgn="base"/>
          <a:r>
            <a:rPr lang="en-US" sz="1200" b="0" i="0" u="none" strike="noStrike">
              <a:solidFill>
                <a:schemeClr val="dk1"/>
              </a:solidFill>
              <a:effectLst/>
              <a:latin typeface="+mn-lt"/>
              <a:ea typeface="+mn-ea"/>
              <a:cs typeface="+mn-cs"/>
            </a:rPr>
            <a:t>The purpose of this tool is to:</a:t>
          </a:r>
        </a:p>
        <a:p>
          <a:pPr marL="171450"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Calculate CEH room sensible and latent loads at four prescribed operating conditions.</a:t>
          </a:r>
        </a:p>
        <a:p>
          <a:pPr marL="171450"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Collect system performance data at those same four</a:t>
          </a:r>
          <a:r>
            <a:rPr lang="en-US" sz="1200" b="0" i="0" u="none" strike="noStrike" baseline="0">
              <a:solidFill>
                <a:schemeClr val="dk1"/>
              </a:solidFill>
              <a:effectLst/>
              <a:latin typeface="+mn-lt"/>
              <a:ea typeface="+mn-ea"/>
              <a:cs typeface="+mn-cs"/>
            </a:rPr>
            <a:t> </a:t>
          </a:r>
          <a:r>
            <a:rPr lang="en-US" sz="1200" b="0" i="0" u="none" strike="noStrike">
              <a:solidFill>
                <a:schemeClr val="dk1"/>
              </a:solidFill>
              <a:effectLst/>
              <a:latin typeface="+mn-lt"/>
              <a:ea typeface="+mn-ea"/>
              <a:cs typeface="+mn-cs"/>
            </a:rPr>
            <a:t>conditions.</a:t>
          </a:r>
        </a:p>
        <a:p>
          <a:pPr marL="171450"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Provide simple checks and data that</a:t>
          </a:r>
          <a:r>
            <a:rPr lang="en-US" sz="1200" b="0" i="0" u="none" strike="noStrike" baseline="0">
              <a:solidFill>
                <a:schemeClr val="dk1"/>
              </a:solidFill>
              <a:effectLst/>
              <a:latin typeface="+mn-lt"/>
              <a:ea typeface="+mn-ea"/>
              <a:cs typeface="+mn-cs"/>
            </a:rPr>
            <a:t> code officials can use for compliance and verification. </a:t>
          </a:r>
        </a:p>
        <a:p>
          <a:pPr marL="171450"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Determine whether proposed integrated or decoupled space conditioning systems meet proposed mandatory sizing requirements:</a:t>
          </a:r>
        </a:p>
        <a:p>
          <a:pPr marL="628650" lvl="1"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Meets total cooling load at all four conditions</a:t>
          </a:r>
        </a:p>
        <a:p>
          <a:pPr marL="628650" lvl="1"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Meets total latent removal load at all four conditions</a:t>
          </a:r>
        </a:p>
        <a:p>
          <a:pPr marL="628650" lvl="1"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Provides sufficient</a:t>
          </a:r>
          <a:r>
            <a:rPr lang="en-US" sz="1200" b="0" i="0" u="none" strike="noStrike" baseline="0">
              <a:solidFill>
                <a:schemeClr val="dk1"/>
              </a:solidFill>
              <a:effectLst/>
              <a:latin typeface="+mn-lt"/>
              <a:ea typeface="+mn-ea"/>
              <a:cs typeface="+mn-cs"/>
            </a:rPr>
            <a:t> cooling and dehumidification capacity</a:t>
          </a:r>
        </a:p>
        <a:p>
          <a:pPr rtl="0" fontAlgn="base"/>
          <a:r>
            <a:rPr lang="en-US" sz="1200" b="0" i="0" u="none" strike="noStrike">
              <a:solidFill>
                <a:schemeClr val="dk1"/>
              </a:solidFill>
              <a:effectLst/>
              <a:latin typeface="+mn-lt"/>
              <a:ea typeface="+mn-ea"/>
              <a:cs typeface="+mn-cs"/>
            </a:rPr>
            <a:t>This procedure applies to:</a:t>
          </a:r>
        </a:p>
        <a:p>
          <a:pPr marL="171450"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CEH spaces with lighting power density &gt; 30 W per canopy square foot, and</a:t>
          </a:r>
        </a:p>
        <a:p>
          <a:pPr marL="171450" indent="-171450" rtl="0" fontAlgn="base">
            <a:buFont typeface="Arial" panose="020B0604020202020204" pitchFamily="34" charset="0"/>
            <a:buChar char="•"/>
          </a:pPr>
          <a:r>
            <a:rPr lang="en-US" sz="1200" b="0" i="0" u="none" strike="noStrike">
              <a:solidFill>
                <a:schemeClr val="dk1"/>
              </a:solidFill>
              <a:effectLst/>
              <a:latin typeface="+mn-lt"/>
              <a:ea typeface="+mn-ea"/>
              <a:cs typeface="+mn-cs"/>
            </a:rPr>
            <a:t>Facilities with canopy area ≥ 5,000 ft².</a:t>
          </a:r>
        </a:p>
        <a:p>
          <a:pPr rtl="0" fontAlgn="base"/>
          <a:endParaRPr lang="en-US" sz="1200" b="0" i="0" u="none" strike="noStrike">
            <a:solidFill>
              <a:schemeClr val="dk1"/>
            </a:solidFill>
            <a:effectLst/>
            <a:latin typeface="+mn-lt"/>
            <a:ea typeface="+mn-ea"/>
            <a:cs typeface="+mn-cs"/>
          </a:endParaRPr>
        </a:p>
        <a:p>
          <a:pPr marL="0" marR="0" lvl="0" indent="0" defTabSz="914400" rtl="0" eaLnBrk="1" fontAlgn="base" latinLnBrk="0" hangingPunct="1">
            <a:lnSpc>
              <a:spcPct val="100000"/>
            </a:lnSpc>
            <a:spcBef>
              <a:spcPts val="0"/>
            </a:spcBef>
            <a:spcAft>
              <a:spcPts val="0"/>
            </a:spcAft>
            <a:buClrTx/>
            <a:buSzTx/>
            <a:buFontTx/>
            <a:buNone/>
            <a:tabLst/>
            <a:defRPr/>
          </a:pPr>
          <a:r>
            <a:rPr lang="en-US" sz="1200" b="1" i="0" u="none" strike="noStrike" baseline="0">
              <a:solidFill>
                <a:schemeClr val="dk1"/>
              </a:solidFill>
              <a:effectLst/>
              <a:latin typeface="+mn-lt"/>
              <a:ea typeface="+mn-ea"/>
              <a:cs typeface="+mn-cs"/>
            </a:rPr>
            <a:t>Overview of the Four Required Operating Conditions</a:t>
          </a:r>
          <a:endParaRPr lang="en-US" sz="1200" b="1" i="0" u="none" strike="noStrike">
            <a:solidFill>
              <a:schemeClr val="dk1"/>
            </a:solidFill>
            <a:effectLst/>
            <a:latin typeface="+mn-lt"/>
            <a:ea typeface="+mn-ea"/>
            <a:cs typeface="+mn-cs"/>
          </a:endParaRPr>
        </a:p>
        <a:p>
          <a:pPr rtl="0" fontAlgn="base"/>
          <a:r>
            <a:rPr lang="en-US" sz="1200" b="0" i="0" u="none" strike="noStrike">
              <a:solidFill>
                <a:schemeClr val="dk1"/>
              </a:solidFill>
              <a:effectLst/>
              <a:latin typeface="+mn-lt"/>
              <a:ea typeface="+mn-ea"/>
              <a:cs typeface="+mn-cs"/>
            </a:rPr>
            <a:t>The load  and system performance must be avaluated for lights on (day) and lights off (night) conditions for each of two</a:t>
          </a:r>
          <a:r>
            <a:rPr lang="en-US" sz="1200" b="0" i="0" u="none" strike="noStrike" baseline="0">
              <a:solidFill>
                <a:schemeClr val="dk1"/>
              </a:solidFill>
              <a:effectLst/>
              <a:latin typeface="+mn-lt"/>
              <a:ea typeface="+mn-ea"/>
              <a:cs typeface="+mn-cs"/>
            </a:rPr>
            <a:t> </a:t>
          </a:r>
          <a:r>
            <a:rPr lang="en-US" sz="1200" b="0" i="0" u="none" strike="noStrike">
              <a:solidFill>
                <a:schemeClr val="dk1"/>
              </a:solidFill>
              <a:effectLst/>
              <a:latin typeface="+mn-lt"/>
              <a:ea typeface="+mn-ea"/>
              <a:cs typeface="+mn-cs"/>
            </a:rPr>
            <a:t>stages: early/mid</a:t>
          </a:r>
          <a:r>
            <a:rPr lang="en-US" sz="1200" b="0" i="0" u="none" strike="noStrike" baseline="0">
              <a:solidFill>
                <a:schemeClr val="dk1"/>
              </a:solidFill>
              <a:effectLst/>
              <a:latin typeface="+mn-lt"/>
              <a:ea typeface="+mn-ea"/>
              <a:cs typeface="+mn-cs"/>
            </a:rPr>
            <a:t> (weeks 3-6), and late (final week). This totals four required design conditions.</a:t>
          </a:r>
        </a:p>
        <a:p>
          <a:pPr rtl="0" fontAlgn="base"/>
          <a:endParaRPr lang="en-US" sz="1200" b="0" i="0" u="none" strike="noStrike" baseline="0">
            <a:solidFill>
              <a:schemeClr val="dk1"/>
            </a:solidFill>
            <a:effectLst/>
            <a:latin typeface="+mn-lt"/>
            <a:ea typeface="+mn-ea"/>
            <a:cs typeface="+mn-cs"/>
          </a:endParaRPr>
        </a:p>
        <a:p>
          <a:pPr rtl="0" fontAlgn="base"/>
          <a:r>
            <a:rPr lang="en-US" sz="1200" b="0" i="0" u="none" strike="noStrike" baseline="0">
              <a:solidFill>
                <a:schemeClr val="dk1"/>
              </a:solidFill>
              <a:effectLst/>
              <a:latin typeface="+mn-lt"/>
              <a:ea typeface="+mn-ea"/>
              <a:cs typeface="+mn-cs"/>
            </a:rPr>
            <a:t>All load calculations and equipment performance inputs must corespond to:</a:t>
          </a:r>
        </a:p>
        <a:p>
          <a:pPr marL="171450" indent="-171450">
            <a:buFont typeface="Arial" panose="020B0604020202020204" pitchFamily="34" charset="0"/>
            <a:buChar char="•"/>
          </a:pPr>
          <a:r>
            <a:rPr lang="en-US" sz="1200" b="0"/>
            <a:t>The specified room dry bulb and wet bulb conditions</a:t>
          </a:r>
        </a:p>
        <a:p>
          <a:pPr marL="171450" indent="-171450">
            <a:buFont typeface="Arial" panose="020B0604020202020204" pitchFamily="34" charset="0"/>
            <a:buChar char="•"/>
          </a:pPr>
          <a:r>
            <a:rPr lang="en-US" sz="1200" b="0"/>
            <a:t>The specified grow cycle stage</a:t>
          </a:r>
        </a:p>
        <a:p>
          <a:pPr marL="171450" indent="-171450">
            <a:buFont typeface="Arial" panose="020B0604020202020204" pitchFamily="34" charset="0"/>
            <a:buChar char="•"/>
          </a:pPr>
          <a:r>
            <a:rPr lang="en-US" sz="1200" b="0"/>
            <a:t>The specified lights-on or lights-off condition</a:t>
          </a:r>
        </a:p>
        <a:p>
          <a:pPr marL="171450" indent="-171450">
            <a:buFont typeface="Arial" panose="020B0604020202020204" pitchFamily="34" charset="0"/>
            <a:buChar char="•"/>
          </a:pPr>
          <a:r>
            <a:rPr lang="en-US" sz="1200" b="0"/>
            <a:t>The Summer Design Outdoor Condition (0.4%)</a:t>
          </a:r>
        </a:p>
        <a:p>
          <a:pPr rtl="0" fontAlgn="base"/>
          <a:endParaRPr lang="en-US" sz="1200" b="0" i="0" u="none" strike="noStrike">
            <a:solidFill>
              <a:schemeClr val="dk1"/>
            </a:solidFill>
            <a:effectLst/>
            <a:latin typeface="+mn-lt"/>
            <a:ea typeface="+mn-ea"/>
            <a:cs typeface="+mn-cs"/>
          </a:endParaRPr>
        </a:p>
        <a:p>
          <a:pPr rtl="0" fontAlgn="base"/>
          <a:r>
            <a:rPr lang="en-US" sz="1200" b="1" i="0" u="none" strike="noStrike">
              <a:solidFill>
                <a:schemeClr val="dk1"/>
              </a:solidFill>
              <a:effectLst/>
              <a:latin typeface="+mn-lt"/>
              <a:ea typeface="+mn-ea"/>
              <a:cs typeface="+mn-cs"/>
            </a:rPr>
            <a:t>Overview of</a:t>
          </a:r>
          <a:r>
            <a:rPr lang="en-US" sz="1200" b="1" i="0" u="none" strike="noStrike" baseline="0">
              <a:solidFill>
                <a:schemeClr val="dk1"/>
              </a:solidFill>
              <a:effectLst/>
              <a:latin typeface="+mn-lt"/>
              <a:ea typeface="+mn-ea"/>
              <a:cs typeface="+mn-cs"/>
            </a:rPr>
            <a:t> Required Inputs </a:t>
          </a:r>
        </a:p>
        <a:p>
          <a:pPr rtl="0" fontAlgn="base"/>
          <a:r>
            <a:rPr lang="en-US" sz="1200" b="0" i="0" u="none" strike="noStrike" baseline="0">
              <a:solidFill>
                <a:schemeClr val="dk1"/>
              </a:solidFill>
              <a:effectLst/>
              <a:latin typeface="+mn-lt"/>
              <a:ea typeface="+mn-ea"/>
              <a:cs typeface="+mn-cs"/>
            </a:rPr>
            <a:t>User provides:</a:t>
          </a:r>
        </a:p>
        <a:p>
          <a:pPr rtl="0" fontAlgn="base"/>
          <a:r>
            <a:rPr lang="en-US" sz="1200" b="0" i="0" u="none" strike="noStrike" baseline="0">
              <a:solidFill>
                <a:schemeClr val="dk1"/>
              </a:solidFill>
              <a:effectLst/>
              <a:latin typeface="+mn-lt"/>
              <a:ea typeface="+mn-ea"/>
              <a:cs typeface="+mn-cs"/>
            </a:rPr>
            <a:t>Room and canopy square footage</a:t>
          </a:r>
        </a:p>
        <a:p>
          <a:pPr rtl="0" fontAlgn="base"/>
          <a:r>
            <a:rPr lang="en-US" sz="1200" b="0" i="0" u="none" strike="noStrike" baseline="0">
              <a:solidFill>
                <a:schemeClr val="dk1"/>
              </a:solidFill>
              <a:effectLst/>
              <a:latin typeface="+mn-lt"/>
              <a:ea typeface="+mn-ea"/>
              <a:cs typeface="+mn-cs"/>
            </a:rPr>
            <a:t>Wet bulb and dry bulb design conditions at each of four points in the grow cycle</a:t>
          </a:r>
        </a:p>
        <a:p>
          <a:pPr rtl="0" fontAlgn="base"/>
          <a:r>
            <a:rPr lang="en-US" sz="1200" b="0" i="0" u="none" strike="noStrike" baseline="0">
              <a:solidFill>
                <a:schemeClr val="dk1"/>
              </a:solidFill>
              <a:effectLst/>
              <a:latin typeface="+mn-lt"/>
              <a:ea typeface="+mn-ea"/>
              <a:cs typeface="+mn-cs"/>
            </a:rPr>
            <a:t>Environmental load conditions at each of those four points</a:t>
          </a:r>
        </a:p>
        <a:p>
          <a:pPr rtl="0" fontAlgn="base"/>
          <a:endParaRPr lang="en-US" sz="1200" b="0" i="0" u="none" strike="noStrike" baseline="0">
            <a:solidFill>
              <a:schemeClr val="dk1"/>
            </a:solidFill>
            <a:effectLst/>
            <a:latin typeface="+mn-lt"/>
            <a:ea typeface="+mn-ea"/>
            <a:cs typeface="+mn-cs"/>
          </a:endParaRPr>
        </a:p>
        <a:p>
          <a:pPr rtl="0" fontAlgn="base"/>
          <a:r>
            <a:rPr lang="en-US" sz="1200" b="1" i="0" u="none" strike="noStrike" baseline="0">
              <a:solidFill>
                <a:schemeClr val="dk1"/>
              </a:solidFill>
              <a:effectLst/>
              <a:latin typeface="+mn-lt"/>
              <a:ea typeface="+mn-ea"/>
              <a:cs typeface="+mn-cs"/>
            </a:rPr>
            <a:t>Automated Calculations</a:t>
          </a:r>
        </a:p>
        <a:p>
          <a:pPr rtl="0" fontAlgn="base"/>
          <a:r>
            <a:rPr lang="en-US" sz="1200" b="0" i="0" u="none" strike="noStrike" baseline="0">
              <a:solidFill>
                <a:schemeClr val="dk1"/>
              </a:solidFill>
              <a:effectLst/>
              <a:latin typeface="+mn-lt"/>
              <a:ea typeface="+mn-ea"/>
              <a:cs typeface="+mn-cs"/>
            </a:rPr>
            <a:t>Based on user inputs, the tool automatically calculates:</a:t>
          </a:r>
        </a:p>
        <a:p>
          <a:pPr rtl="0" fontAlgn="base"/>
          <a:endParaRPr lang="en-US" sz="1200" b="0" i="0" u="none" strike="noStrike" baseline="0">
            <a:solidFill>
              <a:schemeClr val="dk1"/>
            </a:solidFill>
            <a:effectLst/>
            <a:latin typeface="+mn-lt"/>
            <a:ea typeface="+mn-ea"/>
            <a:cs typeface="+mn-cs"/>
          </a:endParaRPr>
        </a:p>
        <a:p>
          <a:pPr rtl="0" fontAlgn="base"/>
          <a:endParaRPr lang="en-US" sz="1200" b="0">
            <a:solidFill>
              <a:schemeClr val="dk1"/>
            </a:solidFill>
            <a:latin typeface="+mn-lt"/>
            <a:ea typeface="+mn-ea"/>
            <a:cs typeface="+mn-cs"/>
          </a:endParaRPr>
        </a:p>
        <a:p>
          <a:pPr rtl="0" fontAlgn="base"/>
          <a:endParaRPr lang="en-US" sz="1200" b="0" i="0" u="none" strike="noStrike">
            <a:solidFill>
              <a:schemeClr val="dk1"/>
            </a:solidFill>
            <a:effectLst/>
            <a:latin typeface="+mn-lt"/>
            <a:ea typeface="+mn-ea"/>
            <a:cs typeface="+mn-cs"/>
          </a:endParaRPr>
        </a:p>
        <a:p>
          <a:pPr rtl="0" fontAlgn="base"/>
          <a:r>
            <a:rPr lang="en-US" sz="1200" b="1" i="0" u="none" strike="noStrike">
              <a:solidFill>
                <a:schemeClr val="dk1"/>
              </a:solidFill>
              <a:effectLst/>
              <a:latin typeface="+mn-lt"/>
              <a:ea typeface="+mn-ea"/>
              <a:cs typeface="+mn-cs"/>
            </a:rPr>
            <a:t>Feedback</a:t>
          </a:r>
          <a:r>
            <a:rPr lang="en-US" sz="1200" b="1" i="0" u="none" strike="noStrike" baseline="0">
              <a:solidFill>
                <a:schemeClr val="dk1"/>
              </a:solidFill>
              <a:effectLst/>
              <a:latin typeface="+mn-lt"/>
              <a:ea typeface="+mn-ea"/>
              <a:cs typeface="+mn-cs"/>
            </a:rPr>
            <a:t> on the Proposed Load and Sizing Calculations</a:t>
          </a:r>
          <a:endParaRPr lang="en-US" sz="1200" b="1" i="0" u="none" strike="noStrike">
            <a:solidFill>
              <a:schemeClr val="dk1"/>
            </a:solidFill>
            <a:effectLst/>
            <a:latin typeface="+mn-lt"/>
            <a:ea typeface="+mn-ea"/>
            <a:cs typeface="+mn-cs"/>
          </a:endParaRPr>
        </a:p>
        <a:p>
          <a:pPr rtl="0" fontAlgn="base"/>
          <a:r>
            <a:rPr lang="en-US" sz="1200" b="0" i="0" u="none" strike="noStrike">
              <a:solidFill>
                <a:schemeClr val="dk1"/>
              </a:solidFill>
              <a:effectLst/>
              <a:latin typeface="+mn-lt"/>
              <a:ea typeface="+mn-ea"/>
              <a:cs typeface="+mn-cs"/>
            </a:rPr>
            <a:t>The Statewide CASE Team is requesting feedback on the proposed Indoor CEH load and sizing</a:t>
          </a:r>
          <a:r>
            <a:rPr lang="en-US" sz="1200" b="0" i="0" u="none" strike="noStrike" baseline="0">
              <a:solidFill>
                <a:schemeClr val="dk1"/>
              </a:solidFill>
              <a:effectLst/>
              <a:latin typeface="+mn-lt"/>
              <a:ea typeface="+mn-ea"/>
              <a:cs typeface="+mn-cs"/>
            </a:rPr>
            <a:t> calculations</a:t>
          </a:r>
          <a:r>
            <a:rPr lang="en-US" sz="1200" b="0" i="0" u="none" strike="noStrike">
              <a:solidFill>
                <a:schemeClr val="dk1"/>
              </a:solidFill>
              <a:effectLst/>
              <a:latin typeface="+mn-lt"/>
              <a:ea typeface="+mn-ea"/>
              <a:cs typeface="+mn-cs"/>
            </a:rPr>
            <a:t> for indoor (&lt;50% skylight ratio) CEH facilities that include a room with lighting power density greater than 30 Watts per canopy square foot. We invite participation from new and existing stakeholders. </a:t>
          </a:r>
        </a:p>
        <a:p>
          <a:pPr rtl="0" fontAlgn="base"/>
          <a:endParaRPr lang="en-US" sz="1200" b="0" i="0" u="none" strike="noStrike">
            <a:solidFill>
              <a:schemeClr val="dk1"/>
            </a:solidFill>
            <a:effectLst/>
            <a:latin typeface="+mn-lt"/>
            <a:ea typeface="+mn-ea"/>
            <a:cs typeface="+mn-cs"/>
          </a:endParaRPr>
        </a:p>
        <a:p>
          <a:pPr marL="0" marR="0" lvl="0" indent="0" defTabSz="914400" rtl="0" eaLnBrk="1" fontAlgn="base" latinLnBrk="0" hangingPunct="1">
            <a:lnSpc>
              <a:spcPct val="100000"/>
            </a:lnSpc>
            <a:spcBef>
              <a:spcPts val="0"/>
            </a:spcBef>
            <a:spcAft>
              <a:spcPts val="0"/>
            </a:spcAft>
            <a:buClrTx/>
            <a:buSzTx/>
            <a:buFontTx/>
            <a:buNone/>
            <a:tabLst/>
            <a:defRPr/>
          </a:pPr>
          <a:r>
            <a:rPr lang="en-US" sz="1200" b="1" i="0" u="none" strike="noStrike">
              <a:solidFill>
                <a:schemeClr val="tx1"/>
              </a:solidFill>
              <a:effectLst/>
              <a:latin typeface="+mn-lt"/>
              <a:ea typeface="+mn-ea"/>
              <a:cs typeface="+mn-cs"/>
            </a:rPr>
            <a:t>Please send an email to adroitcour@westmonroe.com or </a:t>
          </a:r>
          <a:r>
            <a:rPr lang="en-US" sz="1200" b="1" dirty="0">
              <a:solidFill>
                <a:schemeClr val="tx1"/>
              </a:solidFill>
              <a:latin typeface="+mn-lt"/>
              <a:cs typeface="Arial"/>
            </a:rPr>
            <a:t>gtorvestad@westmonroe.com and copy info@title24stakeholders.com with feedback or to set up a meeting to discuss feedback.</a:t>
          </a:r>
        </a:p>
        <a:p>
          <a:pPr rtl="0" fontAlgn="base"/>
          <a:endParaRPr lang="en-US" sz="1200" b="0" i="0" u="none" strike="noStrike">
            <a:solidFill>
              <a:schemeClr val="dk1"/>
            </a:solidFill>
            <a:effectLst/>
            <a:latin typeface="+mn-lt"/>
            <a:ea typeface="+mn-ea"/>
            <a:cs typeface="+mn-cs"/>
          </a:endParaRPr>
        </a:p>
        <a:p>
          <a:endParaRPr lang="en-US" sz="1200"/>
        </a:p>
      </xdr:txBody>
    </xdr:sp>
    <xdr:clientData/>
  </xdr:twoCellAnchor>
</xdr:wsDr>
</file>

<file path=xl/persons/person.xml><?xml version="1.0" encoding="utf-8"?>
<personList xmlns="http://schemas.microsoft.com/office/spreadsheetml/2018/threadedcomments" xmlns:x="http://schemas.openxmlformats.org/spreadsheetml/2006/main">
  <person displayName="Garth Torvestad" id="{6E1E798B-3FBA-C44D-B0A2-3004F392215C}" userId="S::gtorvestad@westmonroe.com::3d7a7582-a901-4a1b-b555-0f0d17672c10" providerId="AD"/>
  <person displayName="Amy Droitcour" id="{8AA7F9ED-AE87-AA43-940C-F909C7613453}" userId="S::amydroitcour@2050partners.com::b867ba53-e7d0-42dd-a2b8-6f4f57d95dba" providerId="AD"/>
  <person displayName="Lydia Miner" id="{5F647564-CCB5-4965-A3D7-3BC61813F564}" userId="S::lydiaminer_2050partners.com#ext#@energysolutionsonline.onmicrosoft.com::5d1d4621-7b8b-4822-89fd-a0667b2c16ef"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threadedComments/threadedComment1.xml><?xml version="1.0" encoding="utf-8"?>
<ThreadedComments xmlns="http://schemas.microsoft.com/office/spreadsheetml/2018/threadedcomments" xmlns:x="http://schemas.openxmlformats.org/spreadsheetml/2006/main">
  <threadedComment ref="G30" dT="2026-05-28T20:46:55.00" personId="{6E1E798B-3FBA-C44D-B0A2-3004F392215C}" id="{1C3DBDB2-7A18-164E-BF89-BAC891A391BC}" done="1">
    <text xml:space="preserve">Poss delete. </text>
  </threadedComment>
</ThreadedComments>
</file>

<file path=xl/threadedComments/threadedComment2.xml><?xml version="1.0" encoding="utf-8"?>
<ThreadedComments xmlns="http://schemas.microsoft.com/office/spreadsheetml/2018/threadedcomments" xmlns:x="http://schemas.openxmlformats.org/spreadsheetml/2006/main">
  <threadedComment ref="A41" dT="2026-01-27T18:40:52.55" personId="{5F647564-CCB5-4965-A3D7-3BC61813F564}" id="{EC5B9079-2983-4D90-967B-0E31A7C40742}">
    <text>This should be total capacity</text>
  </threadedComment>
  <threadedComment ref="A42" dT="2026-01-27T18:41:05.11" personId="{5F647564-CCB5-4965-A3D7-3BC61813F564}" id="{8F732B8C-9394-4C26-9E32-2FC5DBB85A78}">
    <text>Latent capacity</text>
  </threadedComment>
  <threadedComment ref="A44" dT="2026-01-23T20:36:48.45" personId="{8AA7F9ED-AE87-AA43-940C-F909C7613453}" id="{F4E7B45A-6599-41E2-91E8-AC86EB2A6A4B}">
    <text>Should the reheat load be calculated?</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F08C8169-DBD2-E74D-A4DC-F7AA2A3AA855}">
  <we:reference id="cba9fc06-6fc9-492e-9525-923870a3b909" version="2.0.0.0" store="EXCatalog" storeType="EXCatalog"/>
  <we:alternateReferences>
    <we:reference id="WA200010215" version="2.0.0.0" store="en-US" storeType="OMEX"/>
  </we:alternateReferences>
  <we:properties/>
  <we:bindings/>
  <we:snapshot xmlns:r="http://schemas.openxmlformats.org/officeDocument/2006/relationships"/>
  <we:extLst>
    <a:ext xmlns:a="http://schemas.openxmlformats.org/drawingml/2006/main" uri="{D87F86FE-615C-45B5-9D79-34F1136793EB}">
      <we:containsCustomFunctions/>
    </a:ext>
  </we:extLst>
</we:webextension>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3" Type="http://schemas.microsoft.com/office/2017/10/relationships/threadedComment" Target="../threadedComments/threadedComment2.xml"/><Relationship Id="rId2" Type="http://schemas.openxmlformats.org/officeDocument/2006/relationships/comments" Target="../comments2.xml"/><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127D1-5732-4EB6-B823-81556D07C31F}">
  <dimension ref="A1:X16"/>
  <sheetViews>
    <sheetView topLeftCell="A20" zoomScale="120" zoomScaleNormal="120" workbookViewId="0">
      <selection activeCell="T2" sqref="T2:X16"/>
    </sheetView>
  </sheetViews>
  <sheetFormatPr baseColWidth="10" defaultColWidth="8.83203125" defaultRowHeight="15" x14ac:dyDescent="0.2"/>
  <sheetData>
    <row r="1" spans="1:24" s="136" customFormat="1" ht="35.5" customHeight="1" x14ac:dyDescent="0.2">
      <c r="A1" s="134" t="s">
        <v>0</v>
      </c>
      <c r="B1" s="134"/>
      <c r="C1" s="134"/>
      <c r="D1" s="134"/>
      <c r="E1" s="134"/>
      <c r="F1" s="134"/>
      <c r="G1" s="134"/>
      <c r="H1" s="134"/>
      <c r="I1" s="134"/>
      <c r="J1" s="134"/>
      <c r="K1" s="135"/>
      <c r="L1" s="135"/>
      <c r="M1" s="135"/>
      <c r="N1" s="135"/>
    </row>
    <row r="2" spans="1:24" ht="55" customHeight="1" x14ac:dyDescent="0.2">
      <c r="T2" s="315" t="s">
        <v>1</v>
      </c>
      <c r="U2" s="315"/>
      <c r="V2" s="315"/>
      <c r="W2" s="315"/>
      <c r="X2" s="315"/>
    </row>
    <row r="3" spans="1:24" x14ac:dyDescent="0.2">
      <c r="T3" s="315"/>
      <c r="U3" s="315"/>
      <c r="V3" s="315"/>
      <c r="W3" s="315"/>
      <c r="X3" s="315"/>
    </row>
    <row r="4" spans="1:24" x14ac:dyDescent="0.2">
      <c r="T4" s="315"/>
      <c r="U4" s="315"/>
      <c r="V4" s="315"/>
      <c r="W4" s="315"/>
      <c r="X4" s="315"/>
    </row>
    <row r="5" spans="1:24" x14ac:dyDescent="0.2">
      <c r="T5" s="315"/>
      <c r="U5" s="315"/>
      <c r="V5" s="315"/>
      <c r="W5" s="315"/>
      <c r="X5" s="315"/>
    </row>
    <row r="6" spans="1:24" x14ac:dyDescent="0.2">
      <c r="T6" s="315"/>
      <c r="U6" s="315"/>
      <c r="V6" s="315"/>
      <c r="W6" s="315"/>
      <c r="X6" s="315"/>
    </row>
    <row r="7" spans="1:24" x14ac:dyDescent="0.2">
      <c r="T7" s="315"/>
      <c r="U7" s="315"/>
      <c r="V7" s="315"/>
      <c r="W7" s="315"/>
      <c r="X7" s="315"/>
    </row>
    <row r="8" spans="1:24" x14ac:dyDescent="0.2">
      <c r="T8" s="315"/>
      <c r="U8" s="315"/>
      <c r="V8" s="315"/>
      <c r="W8" s="315"/>
      <c r="X8" s="315"/>
    </row>
    <row r="9" spans="1:24" x14ac:dyDescent="0.2">
      <c r="T9" s="315"/>
      <c r="U9" s="315"/>
      <c r="V9" s="315"/>
      <c r="W9" s="315"/>
      <c r="X9" s="315"/>
    </row>
    <row r="10" spans="1:24" x14ac:dyDescent="0.2">
      <c r="T10" s="315"/>
      <c r="U10" s="315"/>
      <c r="V10" s="315"/>
      <c r="W10" s="315"/>
      <c r="X10" s="315"/>
    </row>
    <row r="11" spans="1:24" x14ac:dyDescent="0.2">
      <c r="T11" s="315"/>
      <c r="U11" s="315"/>
      <c r="V11" s="315"/>
      <c r="W11" s="315"/>
      <c r="X11" s="315"/>
    </row>
    <row r="12" spans="1:24" x14ac:dyDescent="0.2">
      <c r="T12" s="315"/>
      <c r="U12" s="315"/>
      <c r="V12" s="315"/>
      <c r="W12" s="315"/>
      <c r="X12" s="315"/>
    </row>
    <row r="13" spans="1:24" x14ac:dyDescent="0.2">
      <c r="T13" s="315"/>
      <c r="U13" s="315"/>
      <c r="V13" s="315"/>
      <c r="W13" s="315"/>
      <c r="X13" s="315"/>
    </row>
    <row r="14" spans="1:24" x14ac:dyDescent="0.2">
      <c r="T14" s="315"/>
      <c r="U14" s="315"/>
      <c r="V14" s="315"/>
      <c r="W14" s="315"/>
      <c r="X14" s="315"/>
    </row>
    <row r="15" spans="1:24" x14ac:dyDescent="0.2">
      <c r="T15" s="315"/>
      <c r="U15" s="315"/>
      <c r="V15" s="315"/>
      <c r="W15" s="315"/>
      <c r="X15" s="315"/>
    </row>
    <row r="16" spans="1:24" x14ac:dyDescent="0.2">
      <c r="T16" s="315"/>
      <c r="U16" s="315"/>
      <c r="V16" s="315"/>
      <c r="W16" s="315"/>
      <c r="X16" s="315"/>
    </row>
  </sheetData>
  <mergeCells count="1">
    <mergeCell ref="T2:X1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FF5002-63D8-E746-ABC4-577FFD9DE6E6}">
  <dimension ref="A1:S83"/>
  <sheetViews>
    <sheetView showGridLines="0" topLeftCell="A65" zoomScaleNormal="100" workbookViewId="0">
      <selection activeCell="I69" sqref="I69"/>
    </sheetView>
  </sheetViews>
  <sheetFormatPr baseColWidth="10" defaultColWidth="8.83203125" defaultRowHeight="15" x14ac:dyDescent="0.2"/>
  <cols>
    <col min="1" max="1" width="35" customWidth="1"/>
    <col min="2" max="2" width="12.6640625" customWidth="1"/>
    <col min="3" max="6" width="15.1640625" customWidth="1"/>
    <col min="7" max="7" width="17.6640625" customWidth="1"/>
    <col min="8" max="9" width="8.33203125" customWidth="1"/>
    <col min="10" max="13" width="13.5" customWidth="1"/>
    <col min="14" max="14" width="8.33203125" customWidth="1"/>
    <col min="15" max="15" width="75.1640625" customWidth="1"/>
    <col min="16" max="16" width="25" customWidth="1"/>
  </cols>
  <sheetData>
    <row r="1" spans="1:19" s="140" customFormat="1" ht="25.25" customHeight="1" x14ac:dyDescent="0.2">
      <c r="A1" s="137" t="s">
        <v>2</v>
      </c>
      <c r="B1" s="138"/>
      <c r="C1" s="139"/>
      <c r="D1" s="139"/>
      <c r="E1" s="139"/>
    </row>
    <row r="2" spans="1:19" ht="19" x14ac:dyDescent="0.25">
      <c r="A2" s="65" t="s">
        <v>3</v>
      </c>
      <c r="B2" s="65"/>
      <c r="C2" s="65"/>
      <c r="D2" s="65"/>
      <c r="E2" s="60"/>
      <c r="F2" s="60"/>
      <c r="G2" s="60"/>
      <c r="H2" s="60"/>
      <c r="I2" s="60"/>
      <c r="J2" s="65"/>
      <c r="K2" s="65"/>
      <c r="L2" s="65"/>
      <c r="M2" s="65"/>
      <c r="N2" s="65"/>
      <c r="O2" s="65"/>
      <c r="P2" s="65"/>
      <c r="Q2" s="65"/>
      <c r="R2" s="65"/>
    </row>
    <row r="3" spans="1:19" ht="20" thickBot="1" x14ac:dyDescent="0.3">
      <c r="A3" s="65"/>
      <c r="B3" s="65"/>
      <c r="C3" s="65"/>
      <c r="D3" s="65"/>
      <c r="E3" s="60"/>
      <c r="F3" s="60"/>
      <c r="G3" s="60"/>
      <c r="H3" s="60"/>
      <c r="I3" s="60"/>
      <c r="J3" s="65"/>
      <c r="K3" s="65"/>
      <c r="L3" s="65"/>
      <c r="M3" s="65"/>
      <c r="N3" s="65"/>
      <c r="O3" s="65"/>
      <c r="P3" s="65"/>
      <c r="Q3" s="65"/>
      <c r="R3" s="65"/>
    </row>
    <row r="4" spans="1:19" ht="20" thickBot="1" x14ac:dyDescent="0.3">
      <c r="A4" s="316" t="s">
        <v>4</v>
      </c>
      <c r="B4" s="317"/>
      <c r="C4" s="317"/>
      <c r="D4" s="317"/>
      <c r="E4" s="317"/>
      <c r="F4" s="318"/>
      <c r="G4" s="60"/>
      <c r="H4" s="60"/>
      <c r="I4" s="65"/>
      <c r="J4" s="65"/>
      <c r="K4" s="65"/>
      <c r="L4" s="65"/>
      <c r="M4" s="65"/>
      <c r="N4" s="65"/>
      <c r="O4" s="65"/>
      <c r="P4" s="65"/>
      <c r="Q4" s="65"/>
      <c r="R4" s="65"/>
    </row>
    <row r="5" spans="1:19" ht="19" x14ac:dyDescent="0.25">
      <c r="A5" s="64"/>
      <c r="B5" s="65"/>
      <c r="C5" s="65"/>
      <c r="D5" s="65"/>
      <c r="E5" s="65"/>
      <c r="F5" s="70" t="s">
        <v>5</v>
      </c>
      <c r="G5" s="65"/>
      <c r="H5" s="60"/>
      <c r="I5" s="60"/>
      <c r="J5" s="65"/>
      <c r="K5" s="65"/>
      <c r="L5" s="65"/>
      <c r="M5" s="65"/>
      <c r="N5" s="65"/>
      <c r="O5" s="65"/>
      <c r="P5" s="65"/>
      <c r="Q5" s="65"/>
      <c r="R5" s="65"/>
      <c r="S5" s="65"/>
    </row>
    <row r="6" spans="1:19" ht="19" x14ac:dyDescent="0.25">
      <c r="A6" s="306" t="s">
        <v>6</v>
      </c>
      <c r="B6" s="307"/>
      <c r="C6" s="76"/>
      <c r="D6" s="310" t="s">
        <v>7</v>
      </c>
      <c r="E6" s="311"/>
      <c r="F6" s="143"/>
      <c r="G6" s="65"/>
      <c r="H6" s="60"/>
      <c r="I6" s="60"/>
      <c r="J6" s="65"/>
      <c r="K6" s="65"/>
      <c r="L6" s="65"/>
      <c r="M6" s="65"/>
      <c r="N6" s="65"/>
      <c r="O6" s="65"/>
      <c r="P6" s="65"/>
      <c r="Q6" s="65"/>
      <c r="R6" s="65"/>
      <c r="S6" s="65"/>
    </row>
    <row r="7" spans="1:19" ht="19" x14ac:dyDescent="0.25">
      <c r="A7" s="64" t="s">
        <v>8</v>
      </c>
      <c r="B7" s="65" t="s">
        <v>9</v>
      </c>
      <c r="C7" s="76"/>
      <c r="D7" s="310" t="s">
        <v>10</v>
      </c>
      <c r="E7" s="311"/>
      <c r="F7" s="144">
        <v>0</v>
      </c>
      <c r="G7" s="65"/>
      <c r="H7" s="60"/>
      <c r="I7" s="60"/>
      <c r="J7" s="60"/>
      <c r="K7" s="65"/>
      <c r="L7" s="65"/>
      <c r="M7" s="65"/>
      <c r="N7" s="65"/>
      <c r="O7" s="65"/>
      <c r="P7" s="65"/>
      <c r="Q7" s="65"/>
      <c r="R7" s="65"/>
      <c r="S7" s="65"/>
    </row>
    <row r="8" spans="1:19" ht="19" x14ac:dyDescent="0.25">
      <c r="A8" s="64"/>
      <c r="B8" s="65" t="s">
        <v>11</v>
      </c>
      <c r="C8" s="90"/>
      <c r="D8" s="310" t="s">
        <v>12</v>
      </c>
      <c r="E8" s="311"/>
      <c r="F8" s="145"/>
      <c r="G8" s="60"/>
      <c r="H8" s="60"/>
      <c r="I8" s="60"/>
      <c r="J8" s="60"/>
      <c r="K8" s="65"/>
      <c r="L8" s="65"/>
      <c r="M8" s="65"/>
      <c r="N8" s="65"/>
      <c r="O8" s="65"/>
      <c r="P8" s="65"/>
      <c r="Q8" s="65"/>
      <c r="R8" s="65"/>
      <c r="S8" s="65"/>
    </row>
    <row r="9" spans="1:19" ht="20" thickBot="1" x14ac:dyDescent="0.3">
      <c r="A9" s="66" t="s">
        <v>13</v>
      </c>
      <c r="B9" s="67" t="s">
        <v>9</v>
      </c>
      <c r="C9" s="102"/>
      <c r="D9" s="358" t="s">
        <v>14</v>
      </c>
      <c r="E9" s="359"/>
      <c r="F9" s="360"/>
      <c r="G9" s="60"/>
      <c r="H9" s="60"/>
      <c r="I9" s="60"/>
      <c r="J9" s="60"/>
      <c r="K9" s="65"/>
      <c r="L9" s="65"/>
      <c r="M9" s="65"/>
      <c r="N9" s="65"/>
      <c r="O9" s="65"/>
      <c r="P9" s="65"/>
      <c r="Q9" s="65"/>
      <c r="R9" s="65"/>
      <c r="S9" s="65"/>
    </row>
    <row r="10" spans="1:19" ht="20" thickBot="1" x14ac:dyDescent="0.3">
      <c r="A10" s="65"/>
      <c r="B10" s="65"/>
      <c r="C10" s="65"/>
      <c r="D10" s="65"/>
      <c r="E10" s="60"/>
      <c r="F10" s="60"/>
      <c r="G10" s="60"/>
      <c r="H10" s="60"/>
      <c r="I10" s="60"/>
      <c r="J10" s="65"/>
      <c r="K10" s="65"/>
      <c r="L10" s="65"/>
      <c r="M10" s="65"/>
      <c r="N10" s="65"/>
      <c r="O10" s="65"/>
      <c r="P10" s="65"/>
      <c r="Q10" s="65"/>
      <c r="R10" s="65"/>
    </row>
    <row r="11" spans="1:19" ht="20" thickBot="1" x14ac:dyDescent="0.3">
      <c r="A11" s="316" t="s">
        <v>15</v>
      </c>
      <c r="B11" s="317"/>
      <c r="C11" s="317"/>
      <c r="D11" s="317"/>
      <c r="E11" s="317"/>
      <c r="F11" s="318"/>
      <c r="G11" s="60"/>
      <c r="H11" s="60"/>
      <c r="I11" s="60"/>
      <c r="J11" s="65"/>
      <c r="K11" s="65"/>
      <c r="L11" s="65"/>
      <c r="M11" s="65"/>
      <c r="N11" s="65"/>
      <c r="O11" s="65"/>
      <c r="P11" s="65"/>
      <c r="Q11" s="65"/>
      <c r="R11" s="65"/>
    </row>
    <row r="12" spans="1:19" ht="19" x14ac:dyDescent="0.25">
      <c r="A12" s="346" t="s">
        <v>16</v>
      </c>
      <c r="B12" s="319"/>
      <c r="C12" s="319"/>
      <c r="D12" s="319"/>
      <c r="E12" s="319"/>
      <c r="F12" s="320"/>
      <c r="G12" s="65"/>
      <c r="H12" s="65"/>
      <c r="I12" s="65"/>
      <c r="J12" s="65"/>
      <c r="K12" s="65"/>
      <c r="L12" s="65"/>
      <c r="M12" s="65"/>
      <c r="N12" s="65"/>
      <c r="O12" s="65"/>
      <c r="P12" s="65"/>
      <c r="Q12" s="65"/>
      <c r="R12" s="65"/>
    </row>
    <row r="13" spans="1:19" ht="19" customHeight="1" x14ac:dyDescent="0.25">
      <c r="A13" s="64" t="s">
        <v>17</v>
      </c>
      <c r="B13" s="350"/>
      <c r="C13" s="350"/>
      <c r="D13" s="350"/>
      <c r="E13" s="354" t="s">
        <v>18</v>
      </c>
      <c r="F13" s="355"/>
      <c r="G13" s="65"/>
      <c r="H13" s="65"/>
      <c r="I13" s="65"/>
      <c r="J13" s="65"/>
      <c r="K13" s="65"/>
      <c r="L13" s="65"/>
      <c r="M13" s="65"/>
      <c r="N13" s="65"/>
      <c r="O13" s="65"/>
      <c r="P13" s="65"/>
      <c r="Q13" s="65"/>
      <c r="R13" s="65"/>
    </row>
    <row r="14" spans="1:19" ht="19" x14ac:dyDescent="0.25">
      <c r="A14" s="64" t="s">
        <v>19</v>
      </c>
      <c r="B14" s="68"/>
      <c r="C14" s="65"/>
      <c r="D14" s="65"/>
      <c r="E14" s="354"/>
      <c r="F14" s="355"/>
      <c r="G14" s="60"/>
      <c r="H14" s="60"/>
      <c r="I14" s="60"/>
      <c r="J14" s="65"/>
      <c r="K14" s="65"/>
      <c r="L14" s="65"/>
      <c r="M14" s="65"/>
      <c r="N14" s="65"/>
      <c r="O14" s="65"/>
      <c r="P14" s="65"/>
      <c r="Q14" s="65"/>
      <c r="R14" s="65"/>
    </row>
    <row r="15" spans="1:19" ht="20" thickBot="1" x14ac:dyDescent="0.3">
      <c r="A15" s="64"/>
      <c r="B15" s="65"/>
      <c r="C15" s="65"/>
      <c r="D15" s="65"/>
      <c r="E15" s="356"/>
      <c r="F15" s="357"/>
      <c r="G15" s="60"/>
      <c r="H15" s="60"/>
      <c r="I15" s="60"/>
      <c r="J15" s="65"/>
      <c r="K15" s="65"/>
      <c r="L15" s="65"/>
      <c r="M15" s="65"/>
      <c r="N15" s="65"/>
      <c r="O15" s="65"/>
      <c r="P15" s="65"/>
      <c r="Q15" s="65"/>
      <c r="R15" s="65"/>
    </row>
    <row r="16" spans="1:19" ht="25" customHeight="1" x14ac:dyDescent="0.25">
      <c r="A16" s="351" t="s">
        <v>20</v>
      </c>
      <c r="B16" s="352"/>
      <c r="C16" s="352"/>
      <c r="D16" s="352"/>
      <c r="E16" s="352"/>
      <c r="F16" s="353"/>
      <c r="G16" s="107"/>
      <c r="H16" s="107"/>
      <c r="I16" s="146"/>
      <c r="J16" s="65"/>
      <c r="K16" s="65"/>
      <c r="L16" s="65"/>
      <c r="M16" s="65"/>
      <c r="N16" s="65"/>
      <c r="O16" s="65"/>
      <c r="P16" s="65"/>
      <c r="Q16" s="65"/>
      <c r="R16" s="65"/>
    </row>
    <row r="17" spans="1:18" ht="19" x14ac:dyDescent="0.25">
      <c r="A17" s="64"/>
      <c r="B17" s="65"/>
      <c r="C17" s="337" t="s">
        <v>21</v>
      </c>
      <c r="D17" s="338"/>
      <c r="E17" s="337" t="s">
        <v>22</v>
      </c>
      <c r="F17" s="339"/>
      <c r="G17" s="65"/>
      <c r="H17" s="65"/>
      <c r="I17" s="65"/>
      <c r="J17" s="65"/>
      <c r="K17" s="65"/>
      <c r="L17" s="65"/>
      <c r="M17" s="65"/>
      <c r="N17" s="65"/>
      <c r="O17" s="65"/>
      <c r="P17" s="65"/>
      <c r="Q17" s="65"/>
      <c r="R17" s="65"/>
    </row>
    <row r="18" spans="1:18" ht="19" x14ac:dyDescent="0.25">
      <c r="A18" s="64"/>
      <c r="B18" s="65"/>
      <c r="C18" s="72" t="s">
        <v>23</v>
      </c>
      <c r="D18" s="73" t="s">
        <v>24</v>
      </c>
      <c r="E18" s="72" t="s">
        <v>23</v>
      </c>
      <c r="F18" s="70" t="s">
        <v>24</v>
      </c>
      <c r="G18" s="65"/>
      <c r="H18" s="65"/>
      <c r="I18" s="65"/>
      <c r="J18" s="65"/>
      <c r="K18" s="65"/>
      <c r="L18" s="65"/>
      <c r="M18" s="65"/>
      <c r="N18" s="65"/>
      <c r="O18" s="65"/>
      <c r="P18" s="65"/>
      <c r="Q18" s="65"/>
      <c r="R18" s="65"/>
    </row>
    <row r="19" spans="1:18" ht="20" customHeight="1" x14ac:dyDescent="0.25">
      <c r="A19" s="361" t="s">
        <v>25</v>
      </c>
      <c r="B19" s="69" t="s">
        <v>9</v>
      </c>
      <c r="C19" s="76"/>
      <c r="D19" s="76"/>
      <c r="E19" s="76"/>
      <c r="F19" s="78"/>
      <c r="G19" s="65"/>
      <c r="H19" s="65"/>
      <c r="I19" s="65"/>
      <c r="J19" s="65"/>
      <c r="K19" s="65"/>
      <c r="L19" s="65"/>
      <c r="M19" s="65"/>
      <c r="N19" s="65"/>
      <c r="O19" s="65"/>
      <c r="P19" s="65"/>
      <c r="Q19" s="65"/>
      <c r="R19" s="65"/>
    </row>
    <row r="20" spans="1:18" ht="19" x14ac:dyDescent="0.25">
      <c r="A20" s="361"/>
      <c r="B20" s="69" t="s">
        <v>26</v>
      </c>
      <c r="C20" s="76"/>
      <c r="D20" s="76"/>
      <c r="E20" s="76"/>
      <c r="F20" s="78"/>
      <c r="G20" s="65"/>
      <c r="H20" s="65"/>
      <c r="I20" s="65"/>
      <c r="J20" s="65"/>
      <c r="K20" s="65"/>
      <c r="L20" s="65"/>
      <c r="M20" s="65"/>
      <c r="N20" s="65"/>
      <c r="O20" s="65"/>
      <c r="P20" s="65"/>
      <c r="Q20" s="65"/>
      <c r="R20" s="65"/>
    </row>
    <row r="21" spans="1:18" ht="21" thickBot="1" x14ac:dyDescent="0.3">
      <c r="A21" s="79" t="s">
        <v>27</v>
      </c>
      <c r="B21" s="80" t="s">
        <v>28</v>
      </c>
      <c r="C21" s="241"/>
      <c r="D21" s="241"/>
      <c r="E21" s="241"/>
      <c r="F21" s="241"/>
      <c r="G21" s="65"/>
      <c r="H21" s="65"/>
      <c r="I21" s="65"/>
      <c r="J21" s="65"/>
      <c r="K21" s="65"/>
      <c r="L21" s="65"/>
      <c r="M21" s="65"/>
      <c r="N21" s="65"/>
      <c r="O21" s="65"/>
      <c r="P21" s="65"/>
      <c r="Q21" s="65"/>
      <c r="R21" s="65"/>
    </row>
    <row r="22" spans="1:18" ht="20" customHeight="1" thickBot="1" x14ac:dyDescent="0.3">
      <c r="A22" s="331" t="s">
        <v>29</v>
      </c>
      <c r="B22" s="332"/>
      <c r="C22" s="332"/>
      <c r="D22" s="332"/>
      <c r="E22" s="332"/>
      <c r="F22" s="333"/>
      <c r="G22" s="152"/>
      <c r="H22" s="152"/>
      <c r="I22" s="152"/>
      <c r="J22" s="152"/>
      <c r="K22" s="152"/>
      <c r="L22" s="152"/>
      <c r="M22" s="152"/>
      <c r="N22" s="152"/>
      <c r="O22" s="152"/>
      <c r="P22" s="153"/>
      <c r="Q22" s="65"/>
      <c r="R22" s="65"/>
    </row>
    <row r="23" spans="1:18" ht="21" thickBot="1" x14ac:dyDescent="0.3">
      <c r="A23" s="362" t="s">
        <v>30</v>
      </c>
      <c r="B23" s="363"/>
      <c r="C23" s="363"/>
      <c r="D23" s="363"/>
      <c r="E23" s="363"/>
      <c r="F23" s="364"/>
      <c r="G23" s="141" t="s">
        <v>31</v>
      </c>
      <c r="H23" s="340" t="s">
        <v>32</v>
      </c>
      <c r="I23" s="341"/>
      <c r="J23" s="341"/>
      <c r="K23" s="341"/>
      <c r="L23" s="341"/>
      <c r="M23" s="341"/>
      <c r="N23" s="342"/>
      <c r="O23" s="151" t="s">
        <v>33</v>
      </c>
      <c r="P23" s="150" t="s">
        <v>34</v>
      </c>
      <c r="Q23" s="65"/>
      <c r="R23" s="65"/>
    </row>
    <row r="24" spans="1:18" ht="19" x14ac:dyDescent="0.25">
      <c r="A24" s="64"/>
      <c r="B24" s="65"/>
      <c r="C24" s="337" t="s">
        <v>21</v>
      </c>
      <c r="D24" s="338"/>
      <c r="E24" s="337" t="s">
        <v>22</v>
      </c>
      <c r="F24" s="339"/>
      <c r="G24" s="65"/>
      <c r="H24" s="82"/>
      <c r="I24" s="65"/>
      <c r="J24" s="326" t="s">
        <v>35</v>
      </c>
      <c r="K24" s="326"/>
      <c r="L24" s="326" t="s">
        <v>22</v>
      </c>
      <c r="M24" s="326"/>
      <c r="N24" s="63"/>
      <c r="O24" s="65"/>
      <c r="P24" s="81"/>
      <c r="Q24" s="65"/>
      <c r="R24" s="65"/>
    </row>
    <row r="25" spans="1:18" ht="19" x14ac:dyDescent="0.25">
      <c r="A25" s="64"/>
      <c r="B25" s="65"/>
      <c r="C25" s="74" t="s">
        <v>23</v>
      </c>
      <c r="D25" s="75" t="s">
        <v>24</v>
      </c>
      <c r="E25" s="74" t="s">
        <v>23</v>
      </c>
      <c r="F25" s="108" t="s">
        <v>24</v>
      </c>
      <c r="G25" s="65"/>
      <c r="H25" s="82"/>
      <c r="I25" s="65"/>
      <c r="J25" s="69" t="s">
        <v>23</v>
      </c>
      <c r="K25" s="69" t="s">
        <v>24</v>
      </c>
      <c r="L25" s="69" t="s">
        <v>23</v>
      </c>
      <c r="M25" s="69" t="s">
        <v>24</v>
      </c>
      <c r="N25" s="63"/>
      <c r="O25" s="65"/>
      <c r="P25" s="81"/>
      <c r="Q25" s="65"/>
      <c r="R25" s="65"/>
    </row>
    <row r="26" spans="1:18" ht="19" x14ac:dyDescent="0.25">
      <c r="A26" s="83" t="s">
        <v>36</v>
      </c>
      <c r="B26" s="69" t="s">
        <v>37</v>
      </c>
      <c r="C26" s="76"/>
      <c r="D26" s="84"/>
      <c r="E26" s="76"/>
      <c r="F26" s="109"/>
      <c r="G26" s="65" t="s">
        <v>38</v>
      </c>
      <c r="H26" s="82"/>
      <c r="I26" s="85"/>
      <c r="J26" s="86">
        <f>(C26+C27)*3412.142</f>
        <v>0</v>
      </c>
      <c r="K26" s="86">
        <f>D26*3412.142</f>
        <v>0</v>
      </c>
      <c r="L26" s="86">
        <f t="shared" ref="L26:M27" si="0">E26*3412.142</f>
        <v>0</v>
      </c>
      <c r="M26" s="86">
        <f t="shared" si="0"/>
        <v>0</v>
      </c>
      <c r="N26" s="63" t="s">
        <v>39</v>
      </c>
      <c r="O26" s="65"/>
      <c r="P26" s="81"/>
      <c r="Q26" s="65"/>
      <c r="R26" s="65"/>
    </row>
    <row r="27" spans="1:18" ht="19" x14ac:dyDescent="0.25">
      <c r="A27" s="83" t="s">
        <v>40</v>
      </c>
      <c r="B27" s="69" t="s">
        <v>37</v>
      </c>
      <c r="C27" s="76"/>
      <c r="D27" s="76"/>
      <c r="E27" s="76"/>
      <c r="F27" s="78"/>
      <c r="G27" s="65" t="s">
        <v>38</v>
      </c>
      <c r="H27" s="82"/>
      <c r="I27" s="85"/>
      <c r="J27" s="231">
        <f>C27*3412.142</f>
        <v>0</v>
      </c>
      <c r="K27" s="86">
        <f>D27*3412.142</f>
        <v>0</v>
      </c>
      <c r="L27" s="88">
        <f t="shared" si="0"/>
        <v>0</v>
      </c>
      <c r="M27" s="86">
        <f t="shared" si="0"/>
        <v>0</v>
      </c>
      <c r="N27" s="63" t="s">
        <v>39</v>
      </c>
      <c r="O27" s="65"/>
      <c r="P27" s="81"/>
      <c r="Q27" s="65"/>
      <c r="R27" s="65"/>
    </row>
    <row r="28" spans="1:18" ht="19" x14ac:dyDescent="0.25">
      <c r="A28" s="83" t="s">
        <v>41</v>
      </c>
      <c r="B28" s="69" t="s">
        <v>42</v>
      </c>
      <c r="C28" s="87">
        <f>C58*C63*3415</f>
        <v>0</v>
      </c>
      <c r="D28" s="87">
        <f>C28</f>
        <v>0</v>
      </c>
      <c r="E28" s="87">
        <f>E58*E63*3415</f>
        <v>0</v>
      </c>
      <c r="F28" s="110">
        <f>E28</f>
        <v>0</v>
      </c>
      <c r="G28" s="65"/>
      <c r="H28" s="82"/>
      <c r="I28" s="65"/>
      <c r="J28" s="65"/>
      <c r="K28" s="65"/>
      <c r="L28" s="65"/>
      <c r="M28" s="65"/>
      <c r="N28" s="63"/>
      <c r="O28" s="65"/>
      <c r="P28" s="81"/>
      <c r="Q28" s="65"/>
      <c r="R28" s="65"/>
    </row>
    <row r="29" spans="1:18" ht="19" x14ac:dyDescent="0.25">
      <c r="A29" s="83" t="s">
        <v>43</v>
      </c>
      <c r="B29" s="69" t="s">
        <v>42</v>
      </c>
      <c r="C29" s="76"/>
      <c r="D29" s="76"/>
      <c r="E29" s="76"/>
      <c r="F29" s="78"/>
      <c r="G29" s="65"/>
      <c r="H29" s="82"/>
      <c r="I29" s="65"/>
      <c r="J29" s="65"/>
      <c r="K29" s="65"/>
      <c r="L29" s="65"/>
      <c r="M29" s="65"/>
      <c r="N29" s="63"/>
      <c r="O29" s="65"/>
      <c r="P29" s="81"/>
      <c r="Q29" s="65"/>
      <c r="R29" s="65"/>
    </row>
    <row r="30" spans="1:18" ht="20" x14ac:dyDescent="0.25">
      <c r="A30" s="71" t="s">
        <v>44</v>
      </c>
      <c r="B30" s="69" t="s">
        <v>45</v>
      </c>
      <c r="C30" s="76"/>
      <c r="D30" s="84"/>
      <c r="E30" s="76"/>
      <c r="F30" s="109">
        <v>0</v>
      </c>
      <c r="G30" s="65" t="s">
        <v>46</v>
      </c>
      <c r="H30" s="82"/>
      <c r="I30" s="65"/>
      <c r="J30" s="88" t="str">
        <f>IF(LEN(C30)=0,"",C30*8.33)</f>
        <v/>
      </c>
      <c r="K30" s="89"/>
      <c r="L30" s="88" t="str">
        <f>IF(LEN(E30)=0,"",E30*8.33)</f>
        <v/>
      </c>
      <c r="M30" s="89"/>
      <c r="N30" s="63" t="s">
        <v>47</v>
      </c>
      <c r="O30" s="65"/>
      <c r="P30" s="242"/>
      <c r="Q30" s="65"/>
      <c r="R30" s="65"/>
    </row>
    <row r="31" spans="1:18" ht="40" x14ac:dyDescent="0.25">
      <c r="A31" s="71" t="s">
        <v>48</v>
      </c>
      <c r="B31" s="69" t="s">
        <v>49</v>
      </c>
      <c r="C31" s="90"/>
      <c r="D31" s="248">
        <f>100%-C31</f>
        <v>1</v>
      </c>
      <c r="E31" s="90"/>
      <c r="F31" s="91">
        <f>100%-E31</f>
        <v>1</v>
      </c>
      <c r="G31" s="65"/>
      <c r="H31" s="82"/>
      <c r="I31" s="65"/>
      <c r="J31" s="65"/>
      <c r="K31" s="65"/>
      <c r="L31" s="65"/>
      <c r="M31" s="65"/>
      <c r="N31" s="63"/>
      <c r="O31" s="100"/>
      <c r="P31" s="81"/>
      <c r="Q31" s="65"/>
      <c r="R31" s="65"/>
    </row>
    <row r="32" spans="1:18" ht="19" x14ac:dyDescent="0.25">
      <c r="A32" s="83" t="s">
        <v>50</v>
      </c>
      <c r="B32" s="69" t="s">
        <v>51</v>
      </c>
      <c r="C32" s="76"/>
      <c r="D32" s="87">
        <f>24-C32</f>
        <v>24</v>
      </c>
      <c r="E32" s="76"/>
      <c r="F32" s="87">
        <f>24-E32</f>
        <v>24</v>
      </c>
      <c r="G32" s="65" t="s">
        <v>52</v>
      </c>
      <c r="H32" s="82"/>
      <c r="I32" s="65"/>
      <c r="J32" s="92" t="e">
        <f>J30*C31/C32</f>
        <v>#VALUE!</v>
      </c>
      <c r="K32" s="238" t="e">
        <f>J30*D31 /D32</f>
        <v>#VALUE!</v>
      </c>
      <c r="L32" s="92" t="e">
        <f>L30*E31/E32</f>
        <v>#VALUE!</v>
      </c>
      <c r="M32" s="92" t="e">
        <f>L30*F31/F32</f>
        <v>#VALUE!</v>
      </c>
      <c r="N32" s="63" t="s">
        <v>53</v>
      </c>
      <c r="O32" s="65"/>
      <c r="P32" s="81"/>
      <c r="Q32" s="65"/>
      <c r="R32" s="65"/>
    </row>
    <row r="33" spans="1:18" ht="20" x14ac:dyDescent="0.25">
      <c r="A33" s="71" t="s">
        <v>54</v>
      </c>
      <c r="B33" s="77" t="s">
        <v>42</v>
      </c>
      <c r="C33" s="87">
        <f>SUM(J26,J27,C29,C28)</f>
        <v>0</v>
      </c>
      <c r="D33" s="251">
        <f>SUM(K26,K27,D29,D28)</f>
        <v>0</v>
      </c>
      <c r="E33" s="87">
        <f t="shared" ref="E33:F33" si="1">SUM(L26,L27,E29,E28)</f>
        <v>0</v>
      </c>
      <c r="F33" s="251">
        <f t="shared" si="1"/>
        <v>0</v>
      </c>
      <c r="G33" s="65" t="s">
        <v>55</v>
      </c>
      <c r="H33" s="82"/>
      <c r="I33" s="65"/>
      <c r="J33" s="65"/>
      <c r="K33" s="100"/>
      <c r="L33" s="100"/>
      <c r="M33" s="100"/>
      <c r="N33" s="177"/>
      <c r="O33" s="100"/>
      <c r="P33" s="81"/>
      <c r="Q33" s="65"/>
      <c r="R33" s="65"/>
    </row>
    <row r="34" spans="1:18" ht="21" thickBot="1" x14ac:dyDescent="0.3">
      <c r="A34" s="79" t="s">
        <v>56</v>
      </c>
      <c r="B34" s="93" t="s">
        <v>42</v>
      </c>
      <c r="C34" s="111" t="e">
        <f>J32*1060</f>
        <v>#VALUE!</v>
      </c>
      <c r="D34" s="111" t="e">
        <f>K32*1060</f>
        <v>#VALUE!</v>
      </c>
      <c r="E34" s="111" t="e">
        <f>L32*1060</f>
        <v>#VALUE!</v>
      </c>
      <c r="F34" s="112" t="e">
        <f t="shared" ref="F34" si="2">M32*1060</f>
        <v>#VALUE!</v>
      </c>
      <c r="G34" s="94" t="s">
        <v>55</v>
      </c>
      <c r="H34" s="95"/>
      <c r="I34" s="94"/>
      <c r="J34" s="94"/>
      <c r="K34" s="94"/>
      <c r="L34" s="94"/>
      <c r="M34" s="94"/>
      <c r="N34" s="96"/>
      <c r="O34" s="94"/>
      <c r="P34" s="97"/>
      <c r="Q34" s="65"/>
      <c r="R34" s="65"/>
    </row>
    <row r="35" spans="1:18" ht="19" x14ac:dyDescent="0.25">
      <c r="A35" s="71"/>
      <c r="B35" s="77"/>
      <c r="C35" s="249"/>
      <c r="D35" s="249"/>
      <c r="E35" s="249"/>
      <c r="F35" s="249"/>
      <c r="G35" s="65"/>
      <c r="H35" s="65"/>
      <c r="I35" s="65"/>
      <c r="J35" s="65"/>
      <c r="K35" s="65"/>
      <c r="L35" s="65"/>
      <c r="M35" s="65"/>
      <c r="N35" s="63"/>
      <c r="O35" s="65"/>
      <c r="P35" s="63"/>
      <c r="Q35" s="65"/>
      <c r="R35" s="65"/>
    </row>
    <row r="36" spans="1:18" ht="20" thickBot="1" x14ac:dyDescent="0.3">
      <c r="A36" s="71"/>
      <c r="B36" s="77"/>
      <c r="C36" s="65"/>
      <c r="D36" s="65"/>
      <c r="E36" s="65"/>
      <c r="F36" s="65"/>
      <c r="G36" s="65"/>
      <c r="H36" s="65"/>
      <c r="I36" s="65"/>
      <c r="J36" s="65"/>
      <c r="K36" s="65"/>
      <c r="L36" s="65"/>
      <c r="M36" s="65"/>
      <c r="N36" s="63"/>
      <c r="O36" s="65"/>
      <c r="P36" s="63"/>
      <c r="Q36" s="65"/>
      <c r="R36" s="65"/>
    </row>
    <row r="37" spans="1:18" ht="20" thickBot="1" x14ac:dyDescent="0.3">
      <c r="A37" s="343" t="s">
        <v>57</v>
      </c>
      <c r="B37" s="344"/>
      <c r="C37" s="344"/>
      <c r="D37" s="344"/>
      <c r="E37" s="344"/>
      <c r="F37" s="345"/>
      <c r="G37" s="99"/>
      <c r="H37" s="99"/>
      <c r="I37" s="99"/>
      <c r="J37" s="99"/>
      <c r="K37" s="99"/>
      <c r="L37" s="99"/>
      <c r="M37" s="99"/>
      <c r="N37" s="99"/>
      <c r="O37" s="99"/>
      <c r="P37" s="142"/>
      <c r="Q37" s="65"/>
      <c r="R37" s="65"/>
    </row>
    <row r="38" spans="1:18" ht="21" thickBot="1" x14ac:dyDescent="0.3">
      <c r="A38" s="346" t="s">
        <v>58</v>
      </c>
      <c r="B38" s="319"/>
      <c r="C38" s="319"/>
      <c r="D38" s="319"/>
      <c r="E38" s="319"/>
      <c r="F38" s="320"/>
      <c r="G38" s="254" t="s">
        <v>31</v>
      </c>
      <c r="H38" s="340" t="s">
        <v>32</v>
      </c>
      <c r="I38" s="341"/>
      <c r="J38" s="341"/>
      <c r="K38" s="341"/>
      <c r="L38" s="341"/>
      <c r="M38" s="341"/>
      <c r="N38" s="342"/>
      <c r="O38" s="151" t="s">
        <v>59</v>
      </c>
      <c r="P38" s="150" t="s">
        <v>34</v>
      </c>
      <c r="Q38" s="65"/>
      <c r="R38" s="65"/>
    </row>
    <row r="39" spans="1:18" ht="36" customHeight="1" x14ac:dyDescent="0.25">
      <c r="A39" s="334" t="s">
        <v>60</v>
      </c>
      <c r="B39" s="335"/>
      <c r="C39" s="335"/>
      <c r="D39" s="335"/>
      <c r="E39" s="335"/>
      <c r="F39" s="336"/>
      <c r="G39" s="105"/>
      <c r="H39" s="65"/>
      <c r="I39" s="65"/>
      <c r="J39" s="65"/>
      <c r="K39" s="65"/>
      <c r="L39" s="65"/>
      <c r="M39" s="65"/>
      <c r="N39" s="63"/>
      <c r="O39" s="65"/>
      <c r="P39" s="81"/>
      <c r="Q39" s="65"/>
      <c r="R39" s="65"/>
    </row>
    <row r="40" spans="1:18" ht="19" x14ac:dyDescent="0.25">
      <c r="A40" s="83"/>
      <c r="B40" s="69"/>
      <c r="C40" s="326" t="s">
        <v>21</v>
      </c>
      <c r="D40" s="326"/>
      <c r="E40" s="326" t="s">
        <v>22</v>
      </c>
      <c r="F40" s="327"/>
      <c r="G40" s="105"/>
      <c r="H40" s="65"/>
      <c r="I40" s="65"/>
      <c r="J40" s="65"/>
      <c r="K40" s="65"/>
      <c r="L40" s="65"/>
      <c r="M40" s="65"/>
      <c r="N40" s="63"/>
      <c r="O40" s="65"/>
      <c r="P40" s="81"/>
      <c r="Q40" s="65"/>
      <c r="R40" s="65"/>
    </row>
    <row r="41" spans="1:18" ht="19" x14ac:dyDescent="0.25">
      <c r="A41" s="83"/>
      <c r="B41" s="69"/>
      <c r="C41" s="69" t="s">
        <v>23</v>
      </c>
      <c r="D41" s="69" t="s">
        <v>24</v>
      </c>
      <c r="E41" s="69" t="s">
        <v>23</v>
      </c>
      <c r="F41" s="70" t="s">
        <v>24</v>
      </c>
      <c r="G41" s="105"/>
      <c r="H41" s="69" t="s">
        <v>61</v>
      </c>
      <c r="I41" s="69" t="s">
        <v>62</v>
      </c>
      <c r="J41" s="239"/>
      <c r="K41" s="65"/>
      <c r="L41" s="65"/>
      <c r="M41" s="65"/>
      <c r="N41" s="63"/>
      <c r="O41" s="65"/>
      <c r="P41" s="81"/>
      <c r="Q41" s="65"/>
      <c r="R41" s="65"/>
    </row>
    <row r="42" spans="1:18" ht="20" x14ac:dyDescent="0.25">
      <c r="A42" s="71" t="s">
        <v>63</v>
      </c>
      <c r="B42" s="69" t="s">
        <v>64</v>
      </c>
      <c r="C42" s="76"/>
      <c r="D42" s="76"/>
      <c r="E42" s="76"/>
      <c r="F42" s="78"/>
      <c r="G42" s="81" t="s">
        <v>65</v>
      </c>
      <c r="H42" s="86">
        <f>MIN(C42:F42)</f>
        <v>0</v>
      </c>
      <c r="I42" s="86">
        <f>MAX(C42:F42)</f>
        <v>0</v>
      </c>
      <c r="J42" s="65"/>
      <c r="K42" s="65"/>
      <c r="L42" s="65"/>
      <c r="M42" s="65"/>
      <c r="N42" s="63"/>
      <c r="O42" s="65" t="s">
        <v>66</v>
      </c>
      <c r="P42" s="81" t="str">
        <f>IF(OR(NOT(ISNUMBER(C42)),NOT(ISNUMBER(D42)),NOT(ISNUMBER(E42)),NOT(ISNUMBER(F42))),"Invalid or missing input",IF(COUNT(_xlfn.UNIQUE(C42:F42,TRUE))&gt;1,"Y","N"))</f>
        <v>Invalid or missing input</v>
      </c>
      <c r="Q42" s="65" t="s">
        <v>67</v>
      </c>
      <c r="R42" s="65"/>
    </row>
    <row r="43" spans="1:18" ht="20" x14ac:dyDescent="0.25">
      <c r="A43" s="71" t="s">
        <v>68</v>
      </c>
      <c r="B43" s="69" t="s">
        <v>42</v>
      </c>
      <c r="C43" s="76"/>
      <c r="D43" s="76"/>
      <c r="E43" s="76"/>
      <c r="F43" s="78"/>
      <c r="G43" s="81" t="s">
        <v>69</v>
      </c>
      <c r="H43" s="65"/>
      <c r="I43" s="65"/>
      <c r="J43" s="240" t="str">
        <f>IF(OR(C33="",C43="",C44="",NOT(ISNUMBER(C33)),NOT(ISNUMBER(C43)),NOT(ISNUMBER(C44))),"Invalid or missing input",IF(C33=0,1,(C43-C44)/C33))</f>
        <v>Invalid or missing input</v>
      </c>
      <c r="K43" s="240" t="str">
        <f t="shared" ref="K43:M43" si="3">IF(OR(D33="",D43="",D44="",NOT(ISNUMBER(D33)),NOT(ISNUMBER(D43)),NOT(ISNUMBER(D44))),"Invalid or missing input",IF(D33=0,1,(D43-D44)/D33))</f>
        <v>Invalid or missing input</v>
      </c>
      <c r="L43" s="240" t="str">
        <f t="shared" si="3"/>
        <v>Invalid or missing input</v>
      </c>
      <c r="M43" s="240" t="str">
        <f t="shared" si="3"/>
        <v>Invalid or missing input</v>
      </c>
      <c r="N43" s="98"/>
      <c r="O43" s="65" t="s">
        <v>70</v>
      </c>
      <c r="P43" s="81" t="str">
        <f>IFERROR(IF(OR(NOT(ISNUMBER(J43)),NOT(ISNUMBER(K43)),NOT(ISNUMBER(L43)),NOT(ISNUMBER(M43)),J43=0,K43=0,L43=0,M43=0),"Invalid or missing input",IF(MIN(J43:M43)&gt;=80%,"Y","N")),"Invalid or missing input")</f>
        <v>Invalid or missing input</v>
      </c>
      <c r="Q43" s="65" t="s">
        <v>67</v>
      </c>
      <c r="R43" s="65"/>
    </row>
    <row r="44" spans="1:18" ht="20" x14ac:dyDescent="0.25">
      <c r="A44" s="71" t="s">
        <v>71</v>
      </c>
      <c r="B44" s="69" t="s">
        <v>42</v>
      </c>
      <c r="C44" s="76"/>
      <c r="D44" s="76"/>
      <c r="E44" s="76"/>
      <c r="F44" s="78"/>
      <c r="G44" s="81" t="s">
        <v>69</v>
      </c>
      <c r="H44" s="65"/>
      <c r="I44" s="65"/>
      <c r="J44" s="240" t="e">
        <f>IF(OR(C34="",C44="",NOT(ISNUMBER(C34)),NOT(ISNUMBER(C44))),"Invalid or missing input",IF(C34=0,1,C44/C34))</f>
        <v>#VALUE!</v>
      </c>
      <c r="K44" s="240" t="e">
        <f t="shared" ref="K44:M44" si="4">IF(OR(D34="",D44="",NOT(ISNUMBER(D34)),NOT(ISNUMBER(D44))),"Invalid or missing input",IF(D34=0,1,D44/D34))</f>
        <v>#VALUE!</v>
      </c>
      <c r="L44" s="240" t="e">
        <f t="shared" si="4"/>
        <v>#VALUE!</v>
      </c>
      <c r="M44" s="240" t="e">
        <f t="shared" si="4"/>
        <v>#VALUE!</v>
      </c>
      <c r="N44" s="98"/>
      <c r="O44" s="65" t="s">
        <v>72</v>
      </c>
      <c r="P44" s="81" t="str">
        <f>IFERROR(IF(OR(COUNT(J44:M44)&lt;&gt;4,MIN(J44:M44)=0),"Invalid or missing input",IF(MIN(J44:M44)&gt;=80%,"Y","N")),"Invalid or missing input")</f>
        <v>Invalid or missing input</v>
      </c>
      <c r="Q44" s="65" t="s">
        <v>67</v>
      </c>
      <c r="R44" s="65"/>
    </row>
    <row r="45" spans="1:18" ht="19" customHeight="1" x14ac:dyDescent="0.25">
      <c r="A45" s="71" t="s">
        <v>73</v>
      </c>
      <c r="B45" s="60"/>
      <c r="C45" s="104" t="e">
        <f>(C43-C44)/C43</f>
        <v>#DIV/0!</v>
      </c>
      <c r="D45" s="104" t="e">
        <f t="shared" ref="D45:F45" si="5">(D43-D44)/D43</f>
        <v>#DIV/0!</v>
      </c>
      <c r="E45" s="104" t="e">
        <f t="shared" si="5"/>
        <v>#DIV/0!</v>
      </c>
      <c r="F45" s="106" t="e">
        <f t="shared" si="5"/>
        <v>#DIV/0!</v>
      </c>
      <c r="G45" s="81" t="s">
        <v>65</v>
      </c>
      <c r="H45" s="230" t="e">
        <f>MIN(C45:F45)</f>
        <v>#DIV/0!</v>
      </c>
      <c r="I45" s="230" t="e">
        <f>MAX(C45:F45)</f>
        <v>#DIV/0!</v>
      </c>
      <c r="J45" s="65"/>
      <c r="K45" s="65"/>
      <c r="L45" s="65"/>
      <c r="M45" s="65"/>
      <c r="N45" s="63"/>
      <c r="O45" s="65"/>
      <c r="P45" s="81"/>
      <c r="Q45" s="65"/>
      <c r="R45" s="65"/>
    </row>
    <row r="46" spans="1:18" ht="20" x14ac:dyDescent="0.25">
      <c r="A46" s="71" t="s">
        <v>74</v>
      </c>
      <c r="B46" s="69" t="s">
        <v>42</v>
      </c>
      <c r="C46" s="76"/>
      <c r="D46" s="76"/>
      <c r="E46" s="76"/>
      <c r="F46" s="78"/>
      <c r="G46" s="81"/>
      <c r="H46" s="65"/>
      <c r="I46" s="65"/>
      <c r="J46" s="65"/>
      <c r="K46" s="65"/>
      <c r="L46" s="65"/>
      <c r="M46" s="65"/>
      <c r="N46" s="63"/>
      <c r="O46" s="65"/>
      <c r="P46" s="81"/>
      <c r="Q46" s="65"/>
      <c r="R46" s="65"/>
    </row>
    <row r="47" spans="1:18" ht="40" x14ac:dyDescent="0.25">
      <c r="A47" s="71" t="s">
        <v>75</v>
      </c>
      <c r="B47" s="69" t="s">
        <v>42</v>
      </c>
      <c r="C47" s="76"/>
      <c r="D47" s="76"/>
      <c r="E47" s="76"/>
      <c r="F47" s="78"/>
      <c r="G47" s="81" t="s">
        <v>52</v>
      </c>
      <c r="H47" s="65"/>
      <c r="I47" s="65"/>
      <c r="J47" s="238" t="str">
        <f>IF(C46="","Invalid or missing input",IF(C46=0,1,C47/C46))</f>
        <v>Invalid or missing input</v>
      </c>
      <c r="K47" s="238" t="str">
        <f t="shared" ref="K47:M47" si="6">IF(D46="","Invalid or missing input",IF(D46=0,1,D47/D46))</f>
        <v>Invalid or missing input</v>
      </c>
      <c r="L47" s="238" t="str">
        <f t="shared" si="6"/>
        <v>Invalid or missing input</v>
      </c>
      <c r="M47" s="238" t="str">
        <f t="shared" si="6"/>
        <v>Invalid or missing input</v>
      </c>
      <c r="N47" s="63"/>
      <c r="O47" s="65" t="s">
        <v>76</v>
      </c>
      <c r="P47" s="178" t="str">
        <f>IFERROR(IF(OR(NOT(ISNUMBER(J47)),NOT(ISNUMBER(K47)),NOT(ISNUMBER(L47)),NOT(ISNUMBER(M47)),J47=0,K47=0,L47=0,M47=0),"Invalid or missing input",IF(MIN(J47:M47)&gt;=90%,"Y","N")),"Invalid or missing input")</f>
        <v>Invalid or missing input</v>
      </c>
      <c r="Q47" s="65" t="s">
        <v>67</v>
      </c>
      <c r="R47" s="65"/>
    </row>
    <row r="48" spans="1:18" ht="19" x14ac:dyDescent="0.25">
      <c r="A48" s="64"/>
      <c r="B48" s="65"/>
      <c r="C48" s="65"/>
      <c r="D48" s="65"/>
      <c r="E48" s="65"/>
      <c r="F48" s="63"/>
      <c r="G48" s="81"/>
      <c r="H48" s="65"/>
      <c r="I48" s="65"/>
      <c r="J48" s="65"/>
      <c r="K48" s="65"/>
      <c r="L48" s="65"/>
      <c r="M48" s="65"/>
      <c r="N48" s="63"/>
      <c r="O48" s="65"/>
      <c r="P48" s="81"/>
      <c r="Q48" s="65"/>
      <c r="R48" s="65"/>
    </row>
    <row r="49" spans="1:18" ht="20" x14ac:dyDescent="0.25">
      <c r="A49" s="71" t="s">
        <v>153</v>
      </c>
      <c r="B49" s="69" t="s">
        <v>154</v>
      </c>
      <c r="C49" s="258"/>
      <c r="D49" s="65"/>
      <c r="E49" s="65"/>
      <c r="F49" s="63"/>
      <c r="G49" s="81"/>
      <c r="H49" s="65"/>
      <c r="I49" s="65"/>
      <c r="J49" s="65"/>
      <c r="K49" s="65"/>
      <c r="L49" s="65"/>
      <c r="M49" s="65"/>
      <c r="N49" s="63"/>
      <c r="O49" s="65"/>
      <c r="P49" s="81"/>
      <c r="Q49" s="65"/>
      <c r="R49" s="65"/>
    </row>
    <row r="50" spans="1:18" ht="20" x14ac:dyDescent="0.25">
      <c r="A50" s="167" t="s">
        <v>151</v>
      </c>
      <c r="B50" s="168" t="s">
        <v>84</v>
      </c>
      <c r="C50" s="258"/>
      <c r="D50" s="65"/>
      <c r="E50" s="65"/>
      <c r="F50" s="63"/>
      <c r="G50" s="81"/>
      <c r="H50" s="65"/>
      <c r="I50" s="65"/>
      <c r="J50" s="65"/>
      <c r="K50" s="65"/>
      <c r="L50" s="65"/>
      <c r="M50" s="65"/>
      <c r="N50" s="63"/>
      <c r="O50" s="65"/>
      <c r="P50" s="81"/>
      <c r="Q50" s="65"/>
      <c r="R50" s="65"/>
    </row>
    <row r="51" spans="1:18" ht="21" thickBot="1" x14ac:dyDescent="0.3">
      <c r="A51" s="170" t="s">
        <v>152</v>
      </c>
      <c r="B51" s="253"/>
      <c r="C51" s="259" t="s">
        <v>150</v>
      </c>
      <c r="D51" s="67"/>
      <c r="E51" s="67"/>
      <c r="F51" s="255"/>
      <c r="G51" s="97"/>
      <c r="H51" s="94"/>
      <c r="I51" s="94"/>
      <c r="J51" s="94"/>
      <c r="K51" s="94"/>
      <c r="L51" s="94"/>
      <c r="M51" s="94"/>
      <c r="N51" s="96"/>
      <c r="O51" s="94"/>
      <c r="P51" s="97"/>
      <c r="Q51" s="65"/>
      <c r="R51" s="65"/>
    </row>
    <row r="52" spans="1:18" ht="36.75" customHeight="1" x14ac:dyDescent="0.25">
      <c r="A52" s="347" t="s">
        <v>81</v>
      </c>
      <c r="B52" s="347"/>
      <c r="C52" s="347"/>
      <c r="D52" s="347"/>
      <c r="E52" s="347"/>
      <c r="F52" s="347"/>
      <c r="G52" s="65"/>
      <c r="H52" s="65"/>
      <c r="I52" s="65"/>
      <c r="J52" s="65"/>
      <c r="K52" s="65"/>
      <c r="L52" s="65"/>
      <c r="M52" s="65"/>
      <c r="N52" s="65"/>
      <c r="O52" s="65"/>
      <c r="P52" s="65"/>
      <c r="Q52" s="65"/>
      <c r="R52" s="65"/>
    </row>
    <row r="53" spans="1:18" ht="19" x14ac:dyDescent="0.25">
      <c r="A53" s="65"/>
      <c r="B53" s="65"/>
      <c r="C53" s="65"/>
      <c r="D53" s="65"/>
      <c r="E53" s="65"/>
      <c r="F53" s="65"/>
      <c r="G53" s="65"/>
      <c r="H53" s="65"/>
      <c r="I53" s="65"/>
      <c r="J53" s="65"/>
      <c r="K53" s="65"/>
      <c r="L53" s="65"/>
      <c r="M53" s="65"/>
      <c r="N53" s="65"/>
      <c r="O53" s="65"/>
      <c r="P53" s="65"/>
      <c r="Q53" s="65"/>
      <c r="R53" s="65"/>
    </row>
    <row r="54" spans="1:18" ht="20" thickBot="1" x14ac:dyDescent="0.3">
      <c r="A54" s="65"/>
      <c r="B54" s="65"/>
      <c r="C54" s="65"/>
      <c r="D54" s="65"/>
      <c r="E54" s="65"/>
      <c r="F54" s="65"/>
      <c r="G54" s="65"/>
      <c r="H54" s="65"/>
      <c r="I54" s="65"/>
      <c r="J54" s="65"/>
      <c r="K54" s="65"/>
      <c r="L54" s="65"/>
      <c r="M54" s="65"/>
      <c r="N54" s="65"/>
      <c r="O54" s="65"/>
      <c r="P54" s="65"/>
      <c r="Q54" s="65"/>
      <c r="R54" s="65"/>
    </row>
    <row r="55" spans="1:18" ht="22" customHeight="1" thickBot="1" x14ac:dyDescent="0.3">
      <c r="A55" s="348" t="s">
        <v>82</v>
      </c>
      <c r="B55" s="349"/>
      <c r="C55" s="349"/>
      <c r="D55" s="349"/>
      <c r="E55" s="349"/>
      <c r="F55" s="349"/>
      <c r="G55" s="147"/>
      <c r="H55" s="148"/>
      <c r="I55" s="148"/>
      <c r="J55" s="148"/>
      <c r="K55" s="148"/>
      <c r="L55" s="148"/>
      <c r="M55" s="148"/>
      <c r="N55" s="148"/>
      <c r="O55" s="148"/>
      <c r="P55" s="149"/>
      <c r="Q55" s="65"/>
      <c r="R55" s="65"/>
    </row>
    <row r="56" spans="1:18" ht="44" customHeight="1" thickBot="1" x14ac:dyDescent="0.3">
      <c r="A56" s="113"/>
      <c r="B56" s="114"/>
      <c r="C56" s="319" t="s">
        <v>21</v>
      </c>
      <c r="D56" s="319"/>
      <c r="E56" s="319" t="s">
        <v>22</v>
      </c>
      <c r="F56" s="320"/>
      <c r="G56" s="141" t="s">
        <v>31</v>
      </c>
      <c r="H56" s="340" t="s">
        <v>32</v>
      </c>
      <c r="I56" s="341"/>
      <c r="J56" s="341"/>
      <c r="K56" s="341"/>
      <c r="L56" s="341"/>
      <c r="M56" s="341"/>
      <c r="N56" s="342"/>
      <c r="O56" s="150" t="s">
        <v>33</v>
      </c>
      <c r="P56" s="150" t="s">
        <v>34</v>
      </c>
      <c r="Q56" s="65"/>
      <c r="R56" s="65"/>
    </row>
    <row r="57" spans="1:18" ht="32" customHeight="1" x14ac:dyDescent="0.25">
      <c r="A57" s="101"/>
      <c r="B57" s="60"/>
      <c r="C57" s="69" t="s">
        <v>23</v>
      </c>
      <c r="D57" s="69" t="s">
        <v>24</v>
      </c>
      <c r="E57" s="69" t="s">
        <v>23</v>
      </c>
      <c r="F57" s="70" t="s">
        <v>24</v>
      </c>
      <c r="G57" s="81"/>
      <c r="H57" s="65"/>
      <c r="I57" s="65"/>
      <c r="J57" s="65"/>
      <c r="K57" s="65"/>
      <c r="L57" s="65"/>
      <c r="M57" s="65"/>
      <c r="N57" s="65"/>
      <c r="O57" s="82"/>
      <c r="P57" s="81"/>
      <c r="Q57" s="65"/>
      <c r="R57" s="65"/>
    </row>
    <row r="58" spans="1:18" ht="41" customHeight="1" x14ac:dyDescent="0.25">
      <c r="A58" s="120" t="s">
        <v>83</v>
      </c>
      <c r="B58" s="122" t="s">
        <v>84</v>
      </c>
      <c r="C58" s="115"/>
      <c r="D58" s="116">
        <f>C58</f>
        <v>0</v>
      </c>
      <c r="E58" s="115"/>
      <c r="F58" s="123">
        <f>E58</f>
        <v>0</v>
      </c>
      <c r="G58" s="81"/>
      <c r="H58" s="65"/>
      <c r="I58" s="65"/>
      <c r="J58" s="65"/>
      <c r="K58" s="65"/>
      <c r="L58" s="65"/>
      <c r="M58" s="65"/>
      <c r="N58" s="65"/>
      <c r="O58" s="82"/>
      <c r="P58" s="81"/>
      <c r="Q58" s="65"/>
      <c r="R58" s="65"/>
    </row>
    <row r="59" spans="1:18" ht="41" customHeight="1" x14ac:dyDescent="0.25">
      <c r="A59" s="120" t="s">
        <v>85</v>
      </c>
      <c r="B59" s="124" t="s">
        <v>86</v>
      </c>
      <c r="C59" s="115"/>
      <c r="D59" s="116">
        <f>C59</f>
        <v>0</v>
      </c>
      <c r="E59" s="115"/>
      <c r="F59" s="123">
        <f>E59</f>
        <v>0</v>
      </c>
      <c r="G59" s="81"/>
      <c r="H59" s="65"/>
      <c r="I59" s="65"/>
      <c r="J59" s="65"/>
      <c r="K59" s="65"/>
      <c r="L59" s="65"/>
      <c r="M59" s="65"/>
      <c r="N59" s="65"/>
      <c r="O59" s="82"/>
      <c r="P59" s="81"/>
      <c r="Q59" s="65"/>
      <c r="R59" s="65"/>
    </row>
    <row r="60" spans="1:18" ht="41" customHeight="1" x14ac:dyDescent="0.25">
      <c r="A60" s="120" t="s">
        <v>87</v>
      </c>
      <c r="B60" s="124" t="s">
        <v>86</v>
      </c>
      <c r="C60" s="237">
        <f>C59*(-4.928380532256+0.057291171658*C21-0.00020784695*C21^2+0.077081440858*C19-0.000312053948*C19^2-0.000193793907*C21*C19)</f>
        <v>0</v>
      </c>
      <c r="D60" s="237">
        <f>D59*(-4.928380532256+0.057291171658*D21-0.00020784695*D21^2+0.077081440858*D19-0.000312053948*D19^2-0.000193793907*D21*D19)</f>
        <v>0</v>
      </c>
      <c r="E60" s="236">
        <f>E59*(-4.928380532256+0.057291171658*E21-0.00020784695*E21^2+0.077081440858*E19-0.000312053948*E19^2-0.000193793907*E21*E19)</f>
        <v>0</v>
      </c>
      <c r="F60" s="237">
        <f>F59*(-4.928380532256+0.057291171658*F21-0.00020784695*F21^2+0.077081440858*F19-0.000312053948*F19^2-0.000193793907*F21*F19)</f>
        <v>0</v>
      </c>
      <c r="G60" s="81" t="s">
        <v>38</v>
      </c>
      <c r="H60" s="65"/>
      <c r="I60" s="65"/>
      <c r="J60" s="238">
        <f>C60/24/8*8.33</f>
        <v>0</v>
      </c>
      <c r="K60" s="238">
        <f t="shared" ref="K60:M60" si="7">D60/24/8*8.33</f>
        <v>0</v>
      </c>
      <c r="L60" s="238">
        <f>E60/24/8*8.33</f>
        <v>0</v>
      </c>
      <c r="M60" s="238">
        <f t="shared" si="7"/>
        <v>0</v>
      </c>
      <c r="N60" s="65" t="s">
        <v>53</v>
      </c>
      <c r="O60" s="82"/>
      <c r="P60" s="81"/>
      <c r="Q60" s="65"/>
      <c r="R60" s="65"/>
    </row>
    <row r="61" spans="1:18" ht="57" customHeight="1" x14ac:dyDescent="0.25">
      <c r="A61" s="120" t="s">
        <v>89</v>
      </c>
      <c r="B61" s="124" t="s">
        <v>90</v>
      </c>
      <c r="C61" s="117"/>
      <c r="D61" s="117"/>
      <c r="E61" s="117"/>
      <c r="F61" s="215"/>
      <c r="G61" s="81"/>
      <c r="H61" s="65"/>
      <c r="I61" s="65"/>
      <c r="J61" s="65"/>
      <c r="K61" s="65"/>
      <c r="L61" s="65"/>
      <c r="M61" s="65"/>
      <c r="N61" s="65"/>
      <c r="O61" s="82"/>
      <c r="P61" s="81"/>
      <c r="Q61" s="65"/>
      <c r="R61" s="65"/>
    </row>
    <row r="62" spans="1:18" ht="41" customHeight="1" x14ac:dyDescent="0.25">
      <c r="A62" s="120" t="s">
        <v>91</v>
      </c>
      <c r="B62" s="124" t="s">
        <v>90</v>
      </c>
      <c r="C62" s="119">
        <f>C61*(-4.587934390157 + 0.078458092334*C21 - 0.000351828281*C21^2 + 0.08072925639*C19 - 0.000433377608*C19^2 - 0.000320352743*C21*C19)</f>
        <v>0</v>
      </c>
      <c r="D62" s="119">
        <f t="shared" ref="D62:F62" si="8">D61*(-4.587934390157 + 0.078458092334*D21 - 0.000351828281*D21^2 + 0.08072925639*D19 - 0.000433377608*D19^2 - 0.000320352743*D21*D19)</f>
        <v>0</v>
      </c>
      <c r="E62" s="119">
        <f t="shared" si="8"/>
        <v>0</v>
      </c>
      <c r="F62" s="126">
        <f t="shared" si="8"/>
        <v>0</v>
      </c>
      <c r="G62" s="81"/>
      <c r="H62" s="65"/>
      <c r="I62" s="65"/>
      <c r="J62" s="65"/>
      <c r="K62" s="65"/>
      <c r="L62" s="65"/>
      <c r="M62" s="65"/>
      <c r="N62" s="65"/>
      <c r="O62" s="34"/>
      <c r="P62" s="178"/>
      <c r="Q62" s="65"/>
      <c r="R62" s="65"/>
    </row>
    <row r="63" spans="1:18" ht="41" customHeight="1" x14ac:dyDescent="0.25">
      <c r="A63" s="120" t="s">
        <v>92</v>
      </c>
      <c r="B63" s="124" t="s">
        <v>93</v>
      </c>
      <c r="C63" s="117"/>
      <c r="D63" s="117"/>
      <c r="E63" s="117"/>
      <c r="F63" s="125"/>
      <c r="G63" s="81"/>
      <c r="H63" s="65"/>
      <c r="I63" s="65"/>
      <c r="J63" s="65"/>
      <c r="K63" s="65"/>
      <c r="L63" s="65"/>
      <c r="M63" s="65"/>
      <c r="N63" s="65"/>
      <c r="O63" s="82"/>
      <c r="P63" s="81"/>
      <c r="Q63" s="65"/>
      <c r="R63" s="65"/>
    </row>
    <row r="64" spans="1:18" ht="41" customHeight="1" x14ac:dyDescent="0.25">
      <c r="A64" s="120" t="s">
        <v>94</v>
      </c>
      <c r="B64" s="124" t="s">
        <v>95</v>
      </c>
      <c r="C64" s="119">
        <f>J60*C58</f>
        <v>0</v>
      </c>
      <c r="D64" s="119">
        <f>K60*D58</f>
        <v>0</v>
      </c>
      <c r="E64" s="119">
        <f>L60*E58</f>
        <v>0</v>
      </c>
      <c r="F64" s="126">
        <f>M60*F58</f>
        <v>0</v>
      </c>
      <c r="G64" s="81"/>
      <c r="H64" s="65"/>
      <c r="I64" s="65"/>
      <c r="J64" s="65"/>
      <c r="K64" s="65"/>
      <c r="L64" s="65"/>
      <c r="M64" s="65"/>
      <c r="N64" s="65"/>
      <c r="O64" s="82"/>
      <c r="P64" s="81"/>
      <c r="Q64" s="65"/>
      <c r="R64" s="65"/>
    </row>
    <row r="65" spans="1:18" ht="41" customHeight="1" x14ac:dyDescent="0.25">
      <c r="A65" s="120" t="s">
        <v>96</v>
      </c>
      <c r="B65" s="124" t="s">
        <v>42</v>
      </c>
      <c r="C65" s="118"/>
      <c r="D65" s="118"/>
      <c r="E65" s="118"/>
      <c r="F65" s="127"/>
      <c r="G65" s="81" t="s">
        <v>69</v>
      </c>
      <c r="H65" s="65"/>
      <c r="I65" s="65"/>
      <c r="J65" s="65"/>
      <c r="K65" s="65"/>
      <c r="L65" s="65"/>
      <c r="M65" s="65"/>
      <c r="N65" s="65"/>
      <c r="O65" s="82"/>
      <c r="P65" s="81"/>
      <c r="Q65" s="65"/>
      <c r="R65" s="65"/>
    </row>
    <row r="66" spans="1:18" ht="24" customHeight="1" thickBot="1" x14ac:dyDescent="0.3">
      <c r="A66" s="121" t="s">
        <v>155</v>
      </c>
      <c r="B66" s="321" t="s">
        <v>156</v>
      </c>
      <c r="C66" s="321"/>
      <c r="D66" s="321"/>
      <c r="E66" s="321"/>
      <c r="F66" s="322"/>
      <c r="G66" s="97"/>
      <c r="H66" s="94"/>
      <c r="I66" s="94"/>
      <c r="J66" s="94"/>
      <c r="K66" s="94"/>
      <c r="L66" s="94"/>
      <c r="M66" s="94"/>
      <c r="N66" s="94"/>
      <c r="O66" s="95"/>
      <c r="P66" s="97"/>
      <c r="Q66" s="65"/>
      <c r="R66" s="65"/>
    </row>
    <row r="67" spans="1:18" ht="20" thickBot="1" x14ac:dyDescent="0.3">
      <c r="A67" s="65"/>
      <c r="B67" s="65"/>
      <c r="C67" s="65"/>
      <c r="D67" s="65"/>
      <c r="E67" s="65"/>
      <c r="F67" s="65"/>
      <c r="G67" s="65"/>
      <c r="H67" s="65"/>
      <c r="I67" s="65"/>
      <c r="J67" s="65"/>
      <c r="K67" s="65"/>
      <c r="L67" s="65"/>
      <c r="M67" s="65"/>
      <c r="N67" s="65"/>
      <c r="O67" s="65"/>
      <c r="P67" s="65"/>
      <c r="Q67" s="65"/>
      <c r="R67" s="65"/>
    </row>
    <row r="68" spans="1:18" ht="20" thickBot="1" x14ac:dyDescent="0.3">
      <c r="A68" s="328" t="s">
        <v>97</v>
      </c>
      <c r="B68" s="329"/>
      <c r="C68" s="329"/>
      <c r="D68" s="329"/>
      <c r="E68" s="329"/>
      <c r="F68" s="330"/>
      <c r="G68" s="99"/>
      <c r="H68" s="99"/>
      <c r="I68" s="99"/>
      <c r="J68" s="99"/>
      <c r="K68" s="99"/>
      <c r="L68" s="99"/>
      <c r="M68" s="99"/>
      <c r="N68" s="99"/>
      <c r="O68" s="99"/>
      <c r="P68" s="142"/>
      <c r="Q68" s="65"/>
      <c r="R68" s="65"/>
    </row>
    <row r="69" spans="1:18" ht="21" thickBot="1" x14ac:dyDescent="0.3">
      <c r="A69" s="323" t="s">
        <v>98</v>
      </c>
      <c r="B69" s="324"/>
      <c r="C69" s="324"/>
      <c r="D69" s="324"/>
      <c r="E69" s="324"/>
      <c r="F69" s="325"/>
      <c r="G69" s="141" t="s">
        <v>31</v>
      </c>
      <c r="H69" s="65"/>
      <c r="I69" s="65"/>
      <c r="J69" s="65"/>
      <c r="K69" s="65"/>
      <c r="L69" s="65"/>
      <c r="M69" s="65"/>
      <c r="N69" s="65"/>
      <c r="O69" s="151" t="s">
        <v>33</v>
      </c>
      <c r="P69" s="150" t="s">
        <v>34</v>
      </c>
      <c r="Q69" s="65"/>
      <c r="R69" s="65"/>
    </row>
    <row r="70" spans="1:18" ht="19" x14ac:dyDescent="0.25">
      <c r="A70" s="64"/>
      <c r="B70" s="65"/>
      <c r="C70" s="65"/>
      <c r="D70" s="65"/>
      <c r="E70" s="65"/>
      <c r="F70" s="63"/>
      <c r="G70" s="81"/>
      <c r="H70" s="65"/>
      <c r="I70" s="65"/>
      <c r="J70" s="65"/>
      <c r="K70" s="65"/>
      <c r="L70" s="65"/>
      <c r="M70" s="65"/>
      <c r="N70" s="65"/>
      <c r="O70" s="154"/>
      <c r="P70" s="155"/>
      <c r="Q70" s="65"/>
      <c r="R70" s="65"/>
    </row>
    <row r="71" spans="1:18" ht="19" x14ac:dyDescent="0.25">
      <c r="A71" s="64"/>
      <c r="B71" s="65"/>
      <c r="C71" s="326" t="s">
        <v>21</v>
      </c>
      <c r="D71" s="326"/>
      <c r="E71" s="326" t="s">
        <v>22</v>
      </c>
      <c r="F71" s="327"/>
      <c r="G71" s="81"/>
      <c r="H71" s="65"/>
      <c r="I71" s="65"/>
      <c r="J71" s="65"/>
      <c r="K71" s="65"/>
      <c r="L71" s="65"/>
      <c r="M71" s="65"/>
      <c r="N71" s="65"/>
      <c r="O71" s="64"/>
      <c r="P71" s="63"/>
      <c r="Q71" s="65"/>
      <c r="R71" s="65"/>
    </row>
    <row r="72" spans="1:18" ht="19" x14ac:dyDescent="0.25">
      <c r="A72" s="64"/>
      <c r="B72" s="65"/>
      <c r="C72" s="69" t="s">
        <v>23</v>
      </c>
      <c r="D72" s="69" t="s">
        <v>24</v>
      </c>
      <c r="E72" s="69" t="s">
        <v>23</v>
      </c>
      <c r="F72" s="70" t="s">
        <v>24</v>
      </c>
      <c r="G72" s="81"/>
      <c r="H72" s="65"/>
      <c r="I72" s="65"/>
      <c r="J72" s="65"/>
      <c r="K72" s="65"/>
      <c r="L72" s="65"/>
      <c r="M72" s="65"/>
      <c r="N72" s="65"/>
      <c r="O72" s="64"/>
      <c r="P72" s="63"/>
      <c r="Q72" s="65"/>
      <c r="R72" s="65"/>
    </row>
    <row r="73" spans="1:18" ht="19" x14ac:dyDescent="0.25">
      <c r="A73" s="64" t="s">
        <v>99</v>
      </c>
      <c r="B73" s="124" t="s">
        <v>42</v>
      </c>
      <c r="C73" s="128">
        <f>C43</f>
        <v>0</v>
      </c>
      <c r="D73" s="128">
        <f t="shared" ref="D73:F73" si="9">D43</f>
        <v>0</v>
      </c>
      <c r="E73" s="128">
        <f t="shared" si="9"/>
        <v>0</v>
      </c>
      <c r="F73" s="129">
        <f t="shared" si="9"/>
        <v>0</v>
      </c>
      <c r="G73" s="81" t="s">
        <v>69</v>
      </c>
      <c r="H73" s="65"/>
      <c r="I73" s="65"/>
      <c r="J73" s="238">
        <f>IF(AND(C73-C33&lt;0,C73-C33&gt;=-1),0,C73-C33)</f>
        <v>0</v>
      </c>
      <c r="K73" s="238">
        <f>IF(AND(D73-D33&lt;0,D73-D33&gt;=-1),0,D73-D33)</f>
        <v>0</v>
      </c>
      <c r="L73" s="238">
        <f t="shared" ref="K73:M74" si="10">IF(AND(E73-E33&lt;0,E73-E33&gt;=-1),0,E73-E33)</f>
        <v>0</v>
      </c>
      <c r="M73" s="238">
        <f t="shared" si="10"/>
        <v>0</v>
      </c>
      <c r="N73" s="65"/>
      <c r="O73" s="64" t="s">
        <v>100</v>
      </c>
      <c r="P73" s="178" t="str">
        <f>IFERROR(IF(OR(C43="",D43="",E43="",F43="",C73="",D73="",E73="",F73="",C33="",D33="",E33="",F33="",J73="",K73="",L73="",M73="",NOT(ISNUMBER(C73)),NOT(ISNUMBER(D73)),NOT(ISNUMBER(E73)),NOT(ISNUMBER(F73)),NOT(ISNUMBER(C33)),NOT(ISNUMBER(D33)),NOT(ISNUMBER(E33)),NOT(ISNUMBER(F33)),NOT(ISNUMBER(J73)),NOT(ISNUMBER(K73)),NOT(ISNUMBER(L73)),NOT(ISNUMBER(M73))),"Invalid or missing inputs",IF(AND(J73&gt;0,K73&gt;0,L73&gt;0,M73&gt;0),"Y","N")),"Invalid or missing inputs")</f>
        <v>Invalid or missing inputs</v>
      </c>
      <c r="Q73" s="65" t="s">
        <v>101</v>
      </c>
      <c r="R73" s="65"/>
    </row>
    <row r="74" spans="1:18" ht="20" thickBot="1" x14ac:dyDescent="0.3">
      <c r="A74" s="66" t="s">
        <v>102</v>
      </c>
      <c r="B74" s="132" t="s">
        <v>42</v>
      </c>
      <c r="C74" s="130">
        <f>C64*1060+C44</f>
        <v>0</v>
      </c>
      <c r="D74" s="130">
        <f>D64*1060+D44</f>
        <v>0</v>
      </c>
      <c r="E74" s="130">
        <f t="shared" ref="E74:F74" si="11">E64*1060+E44</f>
        <v>0</v>
      </c>
      <c r="F74" s="131">
        <f t="shared" si="11"/>
        <v>0</v>
      </c>
      <c r="G74" s="97" t="s">
        <v>69</v>
      </c>
      <c r="H74" s="65"/>
      <c r="I74" s="65"/>
      <c r="J74" s="238" t="e">
        <f>IF(AND(C74-C34&lt;0,C74-C34&gt;=-1),0,C74-C34)</f>
        <v>#VALUE!</v>
      </c>
      <c r="K74" s="238" t="e">
        <f t="shared" si="10"/>
        <v>#VALUE!</v>
      </c>
      <c r="L74" s="238" t="e">
        <f t="shared" si="10"/>
        <v>#VALUE!</v>
      </c>
      <c r="M74" s="238" t="e">
        <f t="shared" si="10"/>
        <v>#VALUE!</v>
      </c>
      <c r="N74" s="65"/>
      <c r="O74" s="66" t="s">
        <v>103</v>
      </c>
      <c r="P74" s="243" t="str">
        <f>IFERROR(IF(OR(J74="",K74="",L74="",M74="",NOT(ISNUMBER(J74)),NOT(ISNUMBER(K74)),NOT(ISNUMBER(L74)),NOT(ISNUMBER(M74))),"Invalid or missing input",IF(MIN(J74:M74)&gt;0,"Y","N")),"Invalid or missing input")</f>
        <v>Invalid or missing input</v>
      </c>
      <c r="Q74" s="65" t="s">
        <v>101</v>
      </c>
      <c r="R74" s="65"/>
    </row>
    <row r="75" spans="1:18" ht="20" thickBot="1" x14ac:dyDescent="0.3">
      <c r="A75" s="95"/>
      <c r="B75" s="94"/>
      <c r="C75" s="94"/>
      <c r="D75" s="94"/>
      <c r="E75" s="94"/>
      <c r="F75" s="94"/>
      <c r="G75" s="94"/>
      <c r="H75" s="94"/>
      <c r="I75" s="94"/>
      <c r="J75" s="94"/>
      <c r="K75" s="94"/>
      <c r="L75" s="94"/>
      <c r="M75" s="94"/>
      <c r="N75" s="94"/>
      <c r="O75" s="94"/>
      <c r="P75" s="97"/>
      <c r="Q75" s="65"/>
      <c r="R75" s="65"/>
    </row>
    <row r="76" spans="1:18" ht="19" x14ac:dyDescent="0.25">
      <c r="A76" s="65"/>
      <c r="B76" s="65"/>
      <c r="C76" s="65"/>
      <c r="D76" s="65"/>
      <c r="E76" s="65"/>
      <c r="F76" s="65"/>
      <c r="G76" s="65"/>
      <c r="H76" s="65"/>
      <c r="I76" s="65"/>
      <c r="J76" s="65"/>
      <c r="K76" s="65"/>
      <c r="L76" s="65"/>
      <c r="M76" s="65"/>
      <c r="N76" s="65"/>
      <c r="O76" s="65"/>
      <c r="P76" s="65"/>
      <c r="Q76" s="65"/>
      <c r="R76" s="65"/>
    </row>
    <row r="77" spans="1:18" ht="19" x14ac:dyDescent="0.25">
      <c r="A77" s="65" t="s">
        <v>104</v>
      </c>
      <c r="B77" s="65"/>
      <c r="C77" s="65"/>
      <c r="D77" s="65"/>
      <c r="E77" s="65"/>
      <c r="F77" s="65"/>
      <c r="G77" s="65"/>
      <c r="H77" s="65"/>
      <c r="I77" s="65"/>
      <c r="J77" s="65"/>
      <c r="K77" s="65"/>
      <c r="L77" s="65"/>
      <c r="M77" s="65"/>
      <c r="N77" s="65"/>
      <c r="O77" s="65"/>
      <c r="P77" s="65"/>
      <c r="Q77" s="65"/>
      <c r="R77" s="65"/>
    </row>
    <row r="78" spans="1:18" ht="20" thickBot="1" x14ac:dyDescent="0.3">
      <c r="A78" s="65"/>
      <c r="B78" s="65"/>
      <c r="C78" s="65"/>
      <c r="D78" s="65"/>
      <c r="E78" s="65"/>
      <c r="F78" s="65"/>
      <c r="G78" s="65"/>
      <c r="H78" s="65"/>
      <c r="I78" s="65"/>
      <c r="J78" s="65"/>
      <c r="K78" s="65"/>
      <c r="L78" s="65"/>
      <c r="M78" s="65"/>
      <c r="N78" s="65"/>
      <c r="O78" s="65"/>
      <c r="P78" s="65"/>
      <c r="Q78" s="65"/>
      <c r="R78" s="65"/>
    </row>
    <row r="79" spans="1:18" ht="20" thickBot="1" x14ac:dyDescent="0.3">
      <c r="A79" s="316" t="s">
        <v>105</v>
      </c>
      <c r="B79" s="318"/>
      <c r="C79" s="133"/>
      <c r="D79" s="133"/>
      <c r="E79" s="133"/>
      <c r="F79" s="133"/>
      <c r="G79" s="65"/>
      <c r="H79" s="65"/>
      <c r="I79" s="65"/>
      <c r="J79" s="65"/>
      <c r="K79" s="65"/>
      <c r="L79" s="65"/>
      <c r="M79" s="65"/>
      <c r="N79" s="65"/>
      <c r="O79" s="65"/>
      <c r="P79" s="65"/>
      <c r="Q79" s="65"/>
      <c r="R79" s="65"/>
    </row>
    <row r="80" spans="1:18" ht="44" customHeight="1" x14ac:dyDescent="0.25">
      <c r="A80" s="113" t="s">
        <v>106</v>
      </c>
      <c r="B80" s="178" t="str">
        <f>IF(OR(P42="Invalid or missing input",P47="Invalid or missing input"),"Invalid or missing inputs",IF(AND(P42="Y",P47="Y"),"Y","N"))</f>
        <v>Invalid or missing inputs</v>
      </c>
      <c r="C80" s="60"/>
      <c r="D80" s="60"/>
      <c r="E80" s="60"/>
      <c r="F80" s="65"/>
      <c r="G80" s="65"/>
      <c r="H80" s="65"/>
      <c r="I80" s="65"/>
      <c r="J80" s="65"/>
      <c r="K80" s="65"/>
      <c r="L80" s="65"/>
      <c r="M80" s="65"/>
      <c r="N80" s="65"/>
      <c r="O80" s="65"/>
      <c r="P80" s="65"/>
      <c r="Q80" s="65"/>
      <c r="R80" s="65"/>
    </row>
    <row r="81" spans="1:18" ht="36" customHeight="1" thickBot="1" x14ac:dyDescent="0.3">
      <c r="A81" s="229" t="s">
        <v>107</v>
      </c>
      <c r="B81" s="243" t="str">
        <f>IF(OR(P43="Invalid or missing input",P44="Invalid or missing input",P73="Invalid or missing input",P74="Invalid or missing input"),"Invalid or missing inputs",IF(AND(P43="Y",P44="Y",P73="Y",P74="Y",P73="Y",P74="Y"),"Y","N"))</f>
        <v>Invalid or missing inputs</v>
      </c>
      <c r="C81" s="65"/>
      <c r="D81" s="65"/>
      <c r="E81" s="65"/>
      <c r="F81" s="65"/>
      <c r="G81" s="65"/>
      <c r="H81" s="65"/>
      <c r="I81" s="65"/>
      <c r="J81" s="65"/>
      <c r="K81" s="65"/>
      <c r="L81" s="65"/>
      <c r="M81" s="65"/>
      <c r="N81" s="65"/>
      <c r="O81" s="65"/>
      <c r="P81" s="65"/>
      <c r="Q81" s="65"/>
      <c r="R81" s="65"/>
    </row>
    <row r="82" spans="1:18" ht="19" x14ac:dyDescent="0.25">
      <c r="A82" s="65"/>
      <c r="B82" s="65"/>
      <c r="C82" s="65"/>
      <c r="D82" s="65"/>
      <c r="E82" s="65"/>
      <c r="F82" s="65"/>
      <c r="G82" s="65"/>
      <c r="H82" s="65"/>
      <c r="I82" s="65"/>
      <c r="J82" s="65"/>
      <c r="K82" s="65"/>
      <c r="L82" s="65"/>
      <c r="M82" s="65"/>
      <c r="N82" s="65"/>
      <c r="O82" s="65"/>
      <c r="P82" s="65"/>
      <c r="Q82" s="65"/>
      <c r="R82" s="65"/>
    </row>
    <row r="83" spans="1:18" ht="19" x14ac:dyDescent="0.25">
      <c r="A83" s="65"/>
      <c r="B83" s="65"/>
      <c r="C83" s="65"/>
      <c r="D83" s="65"/>
      <c r="E83" s="65"/>
    </row>
  </sheetData>
  <mergeCells count="38">
    <mergeCell ref="H23:N23"/>
    <mergeCell ref="A6:B6"/>
    <mergeCell ref="A12:F12"/>
    <mergeCell ref="B13:D13"/>
    <mergeCell ref="A16:F16"/>
    <mergeCell ref="E13:F15"/>
    <mergeCell ref="D6:E6"/>
    <mergeCell ref="D7:E7"/>
    <mergeCell ref="D8:E8"/>
    <mergeCell ref="C17:D17"/>
    <mergeCell ref="E17:F17"/>
    <mergeCell ref="D9:F9"/>
    <mergeCell ref="A19:A20"/>
    <mergeCell ref="A23:F23"/>
    <mergeCell ref="H56:N56"/>
    <mergeCell ref="A37:F37"/>
    <mergeCell ref="A38:F38"/>
    <mergeCell ref="A52:F52"/>
    <mergeCell ref="A55:F55"/>
    <mergeCell ref="J24:K24"/>
    <mergeCell ref="L24:M24"/>
    <mergeCell ref="A39:F39"/>
    <mergeCell ref="C40:D40"/>
    <mergeCell ref="E40:F40"/>
    <mergeCell ref="C24:D24"/>
    <mergeCell ref="E24:F24"/>
    <mergeCell ref="H38:N38"/>
    <mergeCell ref="A4:F4"/>
    <mergeCell ref="A79:B79"/>
    <mergeCell ref="C56:D56"/>
    <mergeCell ref="E56:F56"/>
    <mergeCell ref="B66:F66"/>
    <mergeCell ref="A69:F69"/>
    <mergeCell ref="C71:D71"/>
    <mergeCell ref="E71:F71"/>
    <mergeCell ref="A68:F68"/>
    <mergeCell ref="A22:F22"/>
    <mergeCell ref="A11:F11"/>
  </mergeCells>
  <conditionalFormatting sqref="B80:B81">
    <cfRule type="containsText" dxfId="20" priority="1" operator="containsText" text="N">
      <formula>NOT(ISERROR(SEARCH("N",B80)))</formula>
    </cfRule>
    <cfRule type="containsText" dxfId="19" priority="2" operator="containsText" text="Y">
      <formula>NOT(ISERROR(SEARCH("Y",B80)))</formula>
    </cfRule>
  </conditionalFormatting>
  <conditionalFormatting sqref="P30">
    <cfRule type="containsText" dxfId="18" priority="21" operator="containsText" text="Y">
      <formula>NOT(ISERROR(SEARCH("Y",P30)))</formula>
    </cfRule>
  </conditionalFormatting>
  <conditionalFormatting sqref="P30:P31">
    <cfRule type="containsText" dxfId="17" priority="22" operator="containsText" text="N">
      <formula>NOT(ISERROR(SEARCH("N",P30)))</formula>
    </cfRule>
  </conditionalFormatting>
  <conditionalFormatting sqref="P31">
    <cfRule type="containsText" dxfId="16" priority="24" operator="containsText" text="Y">
      <formula>NOT(ISERROR(SEARCH("Y",P31)))</formula>
    </cfRule>
  </conditionalFormatting>
  <conditionalFormatting sqref="P42:P44">
    <cfRule type="containsText" dxfId="15" priority="19" operator="containsText" text="N">
      <formula>NOT(ISERROR(SEARCH("N",P42)))</formula>
    </cfRule>
    <cfRule type="containsText" dxfId="14" priority="20" operator="containsText" text="Y">
      <formula>NOT(ISERROR(SEARCH("Y",P42)))</formula>
    </cfRule>
  </conditionalFormatting>
  <conditionalFormatting sqref="P47">
    <cfRule type="containsText" dxfId="13" priority="9" operator="containsText" text="N">
      <formula>NOT(ISERROR(SEARCH("N",P47)))</formula>
    </cfRule>
    <cfRule type="containsText" dxfId="12" priority="10" operator="containsText" text="Y">
      <formula>NOT(ISERROR(SEARCH("Y",P47)))</formula>
    </cfRule>
  </conditionalFormatting>
  <conditionalFormatting sqref="P62">
    <cfRule type="containsText" dxfId="11" priority="7" operator="containsText" text="N">
      <formula>NOT(ISERROR(SEARCH("N",P62)))</formula>
    </cfRule>
    <cfRule type="containsText" dxfId="10" priority="8" operator="containsText" text="Y">
      <formula>NOT(ISERROR(SEARCH("Y",P62)))</formula>
    </cfRule>
  </conditionalFormatting>
  <conditionalFormatting sqref="P73:P74">
    <cfRule type="containsText" dxfId="9" priority="5" operator="containsText" text="N">
      <formula>NOT(ISERROR(SEARCH("N",P73)))</formula>
    </cfRule>
    <cfRule type="containsText" dxfId="8" priority="6" operator="containsText" text="Y">
      <formula>NOT(ISERROR(SEARCH("Y",P73)))</formula>
    </cfRule>
  </conditionalFormatting>
  <dataValidations disablePrompts="1" count="2">
    <dataValidation type="list" allowBlank="1" showInputMessage="1" showErrorMessage="1" sqref="C31 E31 C8" xr:uid="{7615BFF9-E10D-C04C-957E-06CD2F019BC4}">
      <formula1>"70%, 71%, 72%, 73%, 74%,  75%, 76%, 77%, 78%, 79%, 80%"</formula1>
    </dataValidation>
    <dataValidation type="list" allowBlank="1" showInputMessage="1" showErrorMessage="1" sqref="C51" xr:uid="{F3C1BBAF-9832-F143-8610-AC0B729346B6}">
      <formula1>"Variable, Constant"</formula1>
    </dataValidation>
  </dataValidations>
  <pageMargins left="0.7" right="0.7" top="0.75" bottom="0.75" header="0.3" footer="0.3"/>
  <pageSetup orientation="landscape" horizontalDpi="0" verticalDpi="0" r:id="rId1"/>
  <ignoredErrors>
    <ignoredError sqref="D28:E28" formula="1"/>
    <ignoredError sqref="D34:F34 C45:F45" evalError="1"/>
  </ignoredError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A175F0-B643-F548-8B53-B739C189BCA5}">
  <dimension ref="A1:R80"/>
  <sheetViews>
    <sheetView showGridLines="0" tabSelected="1" zoomScale="90" zoomScaleNormal="90" workbookViewId="0">
      <selection activeCell="E48" sqref="E48"/>
    </sheetView>
  </sheetViews>
  <sheetFormatPr baseColWidth="10" defaultColWidth="8.83203125" defaultRowHeight="15" x14ac:dyDescent="0.2"/>
  <cols>
    <col min="1" max="1" width="35" customWidth="1"/>
    <col min="2" max="5" width="12.6640625" customWidth="1"/>
    <col min="6" max="6" width="12.83203125" customWidth="1"/>
    <col min="7" max="7" width="15.6640625" customWidth="1"/>
    <col min="8" max="9" width="8.33203125" customWidth="1"/>
    <col min="10" max="10" width="13.5" customWidth="1"/>
    <col min="11" max="11" width="11.6640625" customWidth="1"/>
    <col min="12" max="12" width="12.6640625" customWidth="1"/>
    <col min="13" max="13" width="11.6640625" customWidth="1"/>
    <col min="14" max="14" width="8.33203125" customWidth="1"/>
    <col min="15" max="15" width="75.1640625" customWidth="1"/>
    <col min="16" max="16" width="26.83203125" customWidth="1"/>
  </cols>
  <sheetData>
    <row r="1" spans="1:18" s="140" customFormat="1" ht="25.25" customHeight="1" x14ac:dyDescent="0.2">
      <c r="A1" s="137" t="s">
        <v>2</v>
      </c>
      <c r="B1" s="138"/>
      <c r="C1" s="139"/>
      <c r="D1" s="139"/>
      <c r="E1" s="139"/>
    </row>
    <row r="2" spans="1:18" ht="19" x14ac:dyDescent="0.25">
      <c r="A2" s="100" t="s">
        <v>3</v>
      </c>
      <c r="B2" s="100"/>
      <c r="C2" s="100"/>
      <c r="D2" s="100"/>
      <c r="E2" s="158"/>
      <c r="F2" s="158"/>
      <c r="G2" s="158"/>
      <c r="H2" s="158"/>
      <c r="I2" s="158"/>
      <c r="J2" s="100"/>
      <c r="K2" s="100"/>
      <c r="L2" s="100"/>
      <c r="M2" s="100"/>
      <c r="N2" s="100"/>
      <c r="O2" s="100"/>
      <c r="P2" s="100"/>
      <c r="Q2" s="100"/>
      <c r="R2" s="100"/>
    </row>
    <row r="3" spans="1:18" ht="19" x14ac:dyDescent="0.25">
      <c r="A3" s="100"/>
      <c r="B3" s="100"/>
      <c r="C3" s="100"/>
      <c r="D3" s="100"/>
      <c r="E3" s="158"/>
      <c r="F3" s="158"/>
      <c r="G3" s="158"/>
      <c r="H3" s="158"/>
      <c r="I3" s="158"/>
      <c r="J3" s="100"/>
      <c r="K3" s="100"/>
      <c r="L3" s="100"/>
      <c r="M3" s="100"/>
      <c r="N3" s="100"/>
      <c r="O3" s="100"/>
      <c r="P3" s="100"/>
      <c r="Q3" s="100"/>
      <c r="R3" s="100"/>
    </row>
    <row r="4" spans="1:18" ht="20" thickBot="1" x14ac:dyDescent="0.3">
      <c r="A4" s="308" t="s">
        <v>4</v>
      </c>
      <c r="B4" s="309"/>
      <c r="C4" s="309"/>
      <c r="D4" s="309"/>
      <c r="E4" s="309"/>
      <c r="F4" s="309"/>
      <c r="G4" s="158"/>
      <c r="H4" s="158"/>
      <c r="I4" s="100"/>
      <c r="J4" s="100"/>
      <c r="K4" s="100"/>
      <c r="L4" s="100"/>
      <c r="M4" s="100"/>
      <c r="N4" s="100"/>
      <c r="O4" s="100"/>
      <c r="P4" s="100"/>
      <c r="Q4" s="100"/>
      <c r="R4" s="100"/>
    </row>
    <row r="5" spans="1:18" ht="19" x14ac:dyDescent="0.25">
      <c r="A5" s="61"/>
      <c r="B5" s="62"/>
      <c r="C5" s="65"/>
      <c r="D5" s="65"/>
      <c r="E5" s="65"/>
      <c r="F5" s="70" t="s">
        <v>5</v>
      </c>
      <c r="G5" s="158"/>
      <c r="H5" s="158"/>
      <c r="I5" s="100"/>
      <c r="J5" s="100"/>
      <c r="K5" s="100"/>
      <c r="L5" s="100"/>
      <c r="M5" s="100"/>
      <c r="N5" s="100"/>
      <c r="O5" s="100"/>
      <c r="P5" s="100"/>
      <c r="Q5" s="100"/>
      <c r="R5" s="100"/>
    </row>
    <row r="6" spans="1:18" ht="19" x14ac:dyDescent="0.25">
      <c r="A6" s="306" t="s">
        <v>6</v>
      </c>
      <c r="B6" s="307"/>
      <c r="C6" s="76"/>
      <c r="D6" s="310" t="s">
        <v>7</v>
      </c>
      <c r="E6" s="311"/>
      <c r="F6" s="143"/>
      <c r="G6" s="158"/>
      <c r="H6" s="158"/>
      <c r="I6" s="100"/>
      <c r="J6" s="100"/>
      <c r="K6" s="100"/>
      <c r="L6" s="100"/>
      <c r="M6" s="100"/>
      <c r="N6" s="100"/>
      <c r="O6" s="100"/>
      <c r="P6" s="100"/>
      <c r="Q6" s="100"/>
      <c r="R6" s="100"/>
    </row>
    <row r="7" spans="1:18" ht="19" x14ac:dyDescent="0.25">
      <c r="A7" s="64" t="s">
        <v>8</v>
      </c>
      <c r="B7" s="65" t="s">
        <v>9</v>
      </c>
      <c r="C7" s="76"/>
      <c r="D7" s="310" t="s">
        <v>10</v>
      </c>
      <c r="E7" s="311"/>
      <c r="F7" s="144">
        <v>0</v>
      </c>
      <c r="G7" s="158"/>
      <c r="H7" s="158"/>
      <c r="I7" s="158"/>
      <c r="J7" s="100"/>
      <c r="K7" s="100"/>
      <c r="L7" s="100"/>
      <c r="M7" s="100"/>
      <c r="N7" s="100"/>
      <c r="O7" s="100"/>
      <c r="P7" s="100"/>
      <c r="Q7" s="100"/>
      <c r="R7" s="100"/>
    </row>
    <row r="8" spans="1:18" ht="19" x14ac:dyDescent="0.25">
      <c r="A8" s="64"/>
      <c r="B8" s="65" t="s">
        <v>11</v>
      </c>
      <c r="C8" s="90"/>
      <c r="D8" s="310" t="s">
        <v>12</v>
      </c>
      <c r="E8" s="311"/>
      <c r="F8" s="145"/>
      <c r="G8" s="158"/>
      <c r="H8" s="158"/>
      <c r="I8" s="158"/>
      <c r="J8" s="100"/>
      <c r="K8" s="100"/>
      <c r="L8" s="100"/>
      <c r="M8" s="100"/>
      <c r="N8" s="100"/>
      <c r="O8" s="100"/>
      <c r="P8" s="100"/>
      <c r="Q8" s="100"/>
      <c r="R8" s="100"/>
    </row>
    <row r="9" spans="1:18" ht="20" thickBot="1" x14ac:dyDescent="0.3">
      <c r="A9" s="66" t="s">
        <v>13</v>
      </c>
      <c r="B9" s="67" t="s">
        <v>9</v>
      </c>
      <c r="C9" s="102"/>
      <c r="D9" s="312" t="s">
        <v>14</v>
      </c>
      <c r="E9" s="313"/>
      <c r="F9" s="314"/>
      <c r="G9" s="158"/>
      <c r="H9" s="158"/>
      <c r="I9" s="158"/>
      <c r="J9" s="100"/>
      <c r="K9" s="100"/>
      <c r="L9" s="100"/>
      <c r="M9" s="100"/>
      <c r="N9" s="100"/>
      <c r="O9" s="100"/>
      <c r="P9" s="100"/>
      <c r="Q9" s="100"/>
      <c r="R9" s="100"/>
    </row>
    <row r="10" spans="1:18" ht="20" thickBot="1" x14ac:dyDescent="0.3">
      <c r="A10" s="100"/>
      <c r="B10" s="100"/>
      <c r="C10" s="100"/>
      <c r="D10" s="100"/>
      <c r="E10" s="158"/>
      <c r="F10" s="158"/>
      <c r="G10" s="158"/>
      <c r="H10" s="158"/>
      <c r="I10" s="158"/>
      <c r="J10" s="100"/>
      <c r="K10" s="100"/>
      <c r="L10" s="100"/>
      <c r="M10" s="100"/>
      <c r="N10" s="100"/>
      <c r="O10" s="100"/>
      <c r="P10" s="100"/>
      <c r="Q10" s="100"/>
      <c r="R10" s="100"/>
    </row>
    <row r="11" spans="1:18" ht="20" thickBot="1" x14ac:dyDescent="0.3">
      <c r="A11" s="260" t="s">
        <v>15</v>
      </c>
      <c r="B11" s="305"/>
      <c r="C11" s="305"/>
      <c r="D11" s="305"/>
      <c r="E11" s="305"/>
      <c r="F11" s="261"/>
      <c r="G11" s="158"/>
      <c r="H11" s="158"/>
      <c r="I11" s="158"/>
      <c r="J11" s="100"/>
      <c r="K11" s="100"/>
      <c r="L11" s="100"/>
      <c r="M11" s="100"/>
      <c r="N11" s="100"/>
      <c r="O11" s="100"/>
      <c r="P11" s="100"/>
      <c r="Q11" s="100"/>
      <c r="R11" s="100"/>
    </row>
    <row r="12" spans="1:18" ht="19" x14ac:dyDescent="0.25">
      <c r="A12" s="283" t="s">
        <v>16</v>
      </c>
      <c r="B12" s="278"/>
      <c r="C12" s="278"/>
      <c r="D12" s="278"/>
      <c r="E12" s="278"/>
      <c r="F12" s="279"/>
      <c r="G12" s="100"/>
      <c r="H12" s="100"/>
      <c r="I12" s="100"/>
      <c r="J12" s="100"/>
      <c r="K12" s="100"/>
      <c r="L12" s="100"/>
      <c r="M12" s="100"/>
      <c r="N12" s="100"/>
      <c r="O12" s="100"/>
      <c r="P12" s="100"/>
      <c r="Q12" s="100"/>
      <c r="R12" s="100"/>
    </row>
    <row r="13" spans="1:18" ht="19" customHeight="1" x14ac:dyDescent="0.25">
      <c r="A13" s="160" t="s">
        <v>17</v>
      </c>
      <c r="B13" s="297"/>
      <c r="C13" s="297"/>
      <c r="D13" s="297"/>
      <c r="E13" s="298" t="s">
        <v>18</v>
      </c>
      <c r="F13" s="299"/>
      <c r="G13" s="100"/>
      <c r="H13" s="100"/>
      <c r="I13" s="100"/>
      <c r="J13" s="100"/>
      <c r="K13" s="100"/>
      <c r="L13" s="100"/>
      <c r="M13" s="100"/>
      <c r="N13" s="100"/>
      <c r="O13" s="100"/>
      <c r="P13" s="100"/>
      <c r="Q13" s="100"/>
      <c r="R13" s="100"/>
    </row>
    <row r="14" spans="1:18" ht="19" x14ac:dyDescent="0.25">
      <c r="A14" s="160" t="s">
        <v>19</v>
      </c>
      <c r="B14" s="162"/>
      <c r="C14" s="100"/>
      <c r="D14" s="100"/>
      <c r="E14" s="298"/>
      <c r="F14" s="299"/>
      <c r="G14" s="158"/>
      <c r="H14" s="158"/>
      <c r="I14" s="158"/>
      <c r="J14" s="100"/>
      <c r="K14" s="100"/>
      <c r="L14" s="100"/>
      <c r="M14" s="100"/>
      <c r="N14" s="100"/>
      <c r="O14" s="100"/>
      <c r="P14" s="100"/>
      <c r="Q14" s="100"/>
      <c r="R14" s="100"/>
    </row>
    <row r="15" spans="1:18" ht="19" customHeight="1" thickBot="1" x14ac:dyDescent="0.3">
      <c r="A15" s="160"/>
      <c r="B15" s="100"/>
      <c r="C15" s="100"/>
      <c r="D15" s="100"/>
      <c r="E15" s="300"/>
      <c r="F15" s="301"/>
      <c r="G15" s="158"/>
      <c r="H15" s="158"/>
      <c r="I15" s="158"/>
      <c r="J15" s="100"/>
      <c r="K15" s="100"/>
      <c r="L15" s="100"/>
      <c r="M15" s="100"/>
      <c r="N15" s="100"/>
      <c r="O15" s="100"/>
      <c r="P15" s="100"/>
      <c r="Q15" s="100"/>
      <c r="R15" s="100"/>
    </row>
    <row r="16" spans="1:18" ht="25" customHeight="1" x14ac:dyDescent="0.25">
      <c r="A16" s="302" t="s">
        <v>20</v>
      </c>
      <c r="B16" s="303"/>
      <c r="C16" s="303"/>
      <c r="D16" s="303"/>
      <c r="E16" s="303"/>
      <c r="F16" s="304"/>
      <c r="G16" s="163"/>
      <c r="H16" s="163"/>
      <c r="I16" s="164"/>
      <c r="J16" s="100"/>
      <c r="K16" s="100"/>
      <c r="L16" s="100"/>
      <c r="M16" s="100"/>
      <c r="N16" s="100"/>
      <c r="O16" s="100"/>
      <c r="P16" s="100"/>
      <c r="Q16" s="100"/>
      <c r="R16" s="100"/>
    </row>
    <row r="17" spans="1:18" ht="19" x14ac:dyDescent="0.25">
      <c r="A17" s="160"/>
      <c r="B17" s="100"/>
      <c r="C17" s="294" t="s">
        <v>21</v>
      </c>
      <c r="D17" s="295"/>
      <c r="E17" s="294" t="s">
        <v>22</v>
      </c>
      <c r="F17" s="296"/>
      <c r="G17" s="100"/>
      <c r="H17" s="100"/>
      <c r="I17" s="100"/>
      <c r="J17" s="100"/>
      <c r="K17" s="100"/>
      <c r="L17" s="100"/>
      <c r="M17" s="100"/>
      <c r="N17" s="100"/>
      <c r="O17" s="100"/>
      <c r="P17" s="100"/>
      <c r="Q17" s="100"/>
      <c r="R17" s="100"/>
    </row>
    <row r="18" spans="1:18" ht="19" x14ac:dyDescent="0.25">
      <c r="A18" s="160"/>
      <c r="B18" s="100"/>
      <c r="C18" s="165" t="s">
        <v>23</v>
      </c>
      <c r="D18" s="166" t="s">
        <v>24</v>
      </c>
      <c r="E18" s="165" t="s">
        <v>23</v>
      </c>
      <c r="F18" s="103" t="s">
        <v>24</v>
      </c>
      <c r="G18" s="100"/>
      <c r="H18" s="100"/>
      <c r="I18" s="100"/>
      <c r="J18" s="100"/>
      <c r="K18" s="100"/>
      <c r="L18" s="100"/>
      <c r="M18" s="100"/>
      <c r="N18" s="100"/>
      <c r="O18" s="100"/>
      <c r="P18" s="100"/>
      <c r="Q18" s="100"/>
      <c r="R18" s="100"/>
    </row>
    <row r="19" spans="1:18" ht="19" x14ac:dyDescent="0.25">
      <c r="A19" s="287" t="s">
        <v>25</v>
      </c>
      <c r="B19" s="168" t="s">
        <v>9</v>
      </c>
      <c r="C19" s="76"/>
      <c r="D19" s="76"/>
      <c r="E19" s="76"/>
      <c r="F19" s="78"/>
      <c r="G19" s="100"/>
      <c r="H19" s="100"/>
      <c r="I19" s="100"/>
      <c r="J19" s="100"/>
      <c r="K19" s="100"/>
      <c r="L19" s="100"/>
      <c r="M19" s="100"/>
      <c r="N19" s="100"/>
      <c r="O19" s="100"/>
      <c r="P19" s="100"/>
      <c r="Q19" s="100"/>
      <c r="R19" s="100"/>
    </row>
    <row r="20" spans="1:18" ht="19" x14ac:dyDescent="0.25">
      <c r="A20" s="287"/>
      <c r="B20" s="168" t="s">
        <v>26</v>
      </c>
      <c r="C20" s="76"/>
      <c r="D20" s="76"/>
      <c r="E20" s="76"/>
      <c r="F20" s="78"/>
      <c r="G20" s="100"/>
      <c r="H20" s="100"/>
      <c r="I20" s="100"/>
      <c r="J20" s="100"/>
      <c r="K20" s="100"/>
      <c r="L20" s="100"/>
      <c r="M20" s="100"/>
      <c r="N20" s="100"/>
      <c r="O20" s="100"/>
      <c r="P20" s="100"/>
      <c r="Q20" s="100"/>
      <c r="R20" s="100"/>
    </row>
    <row r="21" spans="1:18" ht="21" thickBot="1" x14ac:dyDescent="0.3">
      <c r="A21" s="79" t="s">
        <v>27</v>
      </c>
      <c r="B21" s="80" t="s">
        <v>28</v>
      </c>
      <c r="C21" s="246"/>
      <c r="D21" s="246"/>
      <c r="E21" s="246"/>
      <c r="F21" s="247"/>
      <c r="G21" s="100"/>
      <c r="H21" s="100"/>
      <c r="I21" s="100"/>
      <c r="J21" s="100"/>
      <c r="K21" s="100"/>
      <c r="L21" s="100"/>
      <c r="M21" s="100"/>
      <c r="N21" s="100"/>
      <c r="O21" s="100"/>
      <c r="P21" s="100"/>
      <c r="Q21" s="100"/>
      <c r="R21" s="100"/>
    </row>
    <row r="22" spans="1:18" ht="20" customHeight="1" thickBot="1" x14ac:dyDescent="0.3">
      <c r="A22" s="288" t="s">
        <v>29</v>
      </c>
      <c r="B22" s="289"/>
      <c r="C22" s="289"/>
      <c r="D22" s="289"/>
      <c r="E22" s="289"/>
      <c r="F22" s="290"/>
      <c r="G22" s="171"/>
      <c r="H22" s="171"/>
      <c r="I22" s="171"/>
      <c r="J22" s="171"/>
      <c r="K22" s="171"/>
      <c r="L22" s="171"/>
      <c r="M22" s="171"/>
      <c r="N22" s="171"/>
      <c r="O22" s="171"/>
      <c r="P22" s="172"/>
      <c r="Q22" s="100"/>
      <c r="R22" s="100"/>
    </row>
    <row r="23" spans="1:18" ht="41" thickBot="1" x14ac:dyDescent="0.3">
      <c r="A23" s="291" t="s">
        <v>30</v>
      </c>
      <c r="B23" s="292"/>
      <c r="C23" s="292"/>
      <c r="D23" s="292"/>
      <c r="E23" s="292"/>
      <c r="F23" s="293"/>
      <c r="G23" s="173" t="s">
        <v>31</v>
      </c>
      <c r="H23" s="262" t="s">
        <v>32</v>
      </c>
      <c r="I23" s="263"/>
      <c r="J23" s="263"/>
      <c r="K23" s="263"/>
      <c r="L23" s="263"/>
      <c r="M23" s="263"/>
      <c r="N23" s="264"/>
      <c r="O23" s="174" t="s">
        <v>33</v>
      </c>
      <c r="P23" s="175" t="s">
        <v>34</v>
      </c>
      <c r="Q23" s="100"/>
      <c r="R23" s="100"/>
    </row>
    <row r="24" spans="1:18" ht="19" x14ac:dyDescent="0.25">
      <c r="A24" s="160"/>
      <c r="B24" s="100"/>
      <c r="C24" s="294" t="s">
        <v>21</v>
      </c>
      <c r="D24" s="295"/>
      <c r="E24" s="294" t="s">
        <v>22</v>
      </c>
      <c r="F24" s="296"/>
      <c r="G24" s="100"/>
      <c r="H24" s="176"/>
      <c r="I24" s="100"/>
      <c r="J24" s="273" t="s">
        <v>21</v>
      </c>
      <c r="K24" s="273"/>
      <c r="L24" s="273" t="s">
        <v>22</v>
      </c>
      <c r="M24" s="273"/>
      <c r="N24" s="177"/>
      <c r="O24" s="100"/>
      <c r="P24" s="178"/>
      <c r="Q24" s="100"/>
      <c r="R24" s="100"/>
    </row>
    <row r="25" spans="1:18" ht="19" x14ac:dyDescent="0.25">
      <c r="A25" s="160"/>
      <c r="B25" s="100"/>
      <c r="C25" s="179" t="s">
        <v>23</v>
      </c>
      <c r="D25" s="180" t="s">
        <v>24</v>
      </c>
      <c r="E25" s="179" t="s">
        <v>23</v>
      </c>
      <c r="F25" s="181" t="s">
        <v>24</v>
      </c>
      <c r="G25" s="100"/>
      <c r="H25" s="176"/>
      <c r="I25" s="100"/>
      <c r="J25" s="168" t="s">
        <v>23</v>
      </c>
      <c r="K25" s="168" t="s">
        <v>24</v>
      </c>
      <c r="L25" s="168" t="s">
        <v>23</v>
      </c>
      <c r="M25" s="168" t="s">
        <v>24</v>
      </c>
      <c r="N25" s="177"/>
      <c r="O25" s="100"/>
      <c r="P25" s="178"/>
      <c r="Q25" s="100"/>
      <c r="R25" s="100"/>
    </row>
    <row r="26" spans="1:18" ht="19" x14ac:dyDescent="0.25">
      <c r="A26" s="182" t="s">
        <v>36</v>
      </c>
      <c r="B26" s="168" t="s">
        <v>37</v>
      </c>
      <c r="C26" s="76"/>
      <c r="D26" s="183"/>
      <c r="E26" s="159"/>
      <c r="F26" s="184"/>
      <c r="G26" s="100" t="s">
        <v>38</v>
      </c>
      <c r="H26" s="176"/>
      <c r="I26" s="185"/>
      <c r="J26" s="186">
        <f>C26*3412.142</f>
        <v>0</v>
      </c>
      <c r="K26" s="186">
        <f>D26*3412.142</f>
        <v>0</v>
      </c>
      <c r="L26" s="186">
        <f t="shared" ref="L26:M26" si="0">E26*3412.142</f>
        <v>0</v>
      </c>
      <c r="M26" s="186">
        <f t="shared" si="0"/>
        <v>0</v>
      </c>
      <c r="N26" s="177" t="s">
        <v>39</v>
      </c>
      <c r="O26" s="100"/>
      <c r="P26" s="178"/>
      <c r="Q26" s="100"/>
      <c r="R26" s="100"/>
    </row>
    <row r="27" spans="1:18" ht="19" x14ac:dyDescent="0.25">
      <c r="A27" s="182" t="s">
        <v>40</v>
      </c>
      <c r="B27" s="168" t="s">
        <v>37</v>
      </c>
      <c r="C27" s="76"/>
      <c r="D27" s="159"/>
      <c r="E27" s="159"/>
      <c r="F27" s="169"/>
      <c r="G27" s="100" t="s">
        <v>38</v>
      </c>
      <c r="H27" s="176"/>
      <c r="I27" s="185"/>
      <c r="J27" s="186">
        <f>C27*3412.142</f>
        <v>0</v>
      </c>
      <c r="K27" s="186">
        <f t="shared" ref="K27" si="1">D27*3412.142</f>
        <v>0</v>
      </c>
      <c r="L27" s="186">
        <f t="shared" ref="L27" si="2">E27*3412.142</f>
        <v>0</v>
      </c>
      <c r="M27" s="186">
        <f t="shared" ref="M27" si="3">F27*3412.142</f>
        <v>0</v>
      </c>
      <c r="N27" s="177" t="s">
        <v>39</v>
      </c>
      <c r="O27" s="100"/>
      <c r="P27" s="178"/>
      <c r="Q27" s="100"/>
      <c r="R27" s="100"/>
    </row>
    <row r="28" spans="1:18" ht="19" x14ac:dyDescent="0.25">
      <c r="A28" s="182" t="s">
        <v>41</v>
      </c>
      <c r="B28" s="168" t="s">
        <v>42</v>
      </c>
      <c r="C28" s="187">
        <f>C55*C60*3415</f>
        <v>0</v>
      </c>
      <c r="D28" s="187">
        <f>C28</f>
        <v>0</v>
      </c>
      <c r="E28" s="187">
        <f>E55*E60*3415</f>
        <v>0</v>
      </c>
      <c r="F28" s="188">
        <f>E28</f>
        <v>0</v>
      </c>
      <c r="G28" s="100"/>
      <c r="H28" s="176"/>
      <c r="I28" s="100"/>
      <c r="J28" s="100"/>
      <c r="K28" s="100"/>
      <c r="L28" s="100"/>
      <c r="M28" s="100"/>
      <c r="N28" s="177"/>
      <c r="O28" s="100"/>
      <c r="P28" s="178"/>
      <c r="Q28" s="100"/>
      <c r="R28" s="100"/>
    </row>
    <row r="29" spans="1:18" ht="19" x14ac:dyDescent="0.25">
      <c r="A29" s="182" t="s">
        <v>43</v>
      </c>
      <c r="B29" s="168" t="s">
        <v>42</v>
      </c>
      <c r="C29" s="159"/>
      <c r="D29" s="159"/>
      <c r="E29" s="159"/>
      <c r="F29" s="169"/>
      <c r="G29" s="100"/>
      <c r="H29" s="176"/>
      <c r="I29" s="100"/>
      <c r="J29" s="100"/>
      <c r="K29" s="100"/>
      <c r="L29" s="100"/>
      <c r="M29" s="100"/>
      <c r="N29" s="177"/>
      <c r="O29" s="100"/>
      <c r="P29" s="178"/>
      <c r="Q29" s="100"/>
      <c r="R29" s="100"/>
    </row>
    <row r="30" spans="1:18" ht="20" x14ac:dyDescent="0.25">
      <c r="A30" s="167" t="s">
        <v>108</v>
      </c>
      <c r="B30" s="168" t="s">
        <v>45</v>
      </c>
      <c r="C30" s="159"/>
      <c r="D30" s="183"/>
      <c r="E30" s="159"/>
      <c r="F30" s="184"/>
      <c r="G30" s="100" t="s">
        <v>38</v>
      </c>
      <c r="H30" s="176"/>
      <c r="I30" s="100"/>
      <c r="J30" s="231" t="str">
        <f>IF(LEN(C30)=0,"",C30*8.33)</f>
        <v/>
      </c>
      <c r="K30" s="232"/>
      <c r="L30" s="231" t="str">
        <f>IF(LEN(E30)=0,"",E30*8.33)</f>
        <v/>
      </c>
      <c r="M30" s="232"/>
      <c r="N30" s="177" t="s">
        <v>47</v>
      </c>
      <c r="O30" s="100"/>
      <c r="P30" s="242"/>
      <c r="Q30" s="100"/>
      <c r="R30" s="100"/>
    </row>
    <row r="31" spans="1:18" ht="20" x14ac:dyDescent="0.25">
      <c r="A31" s="167" t="s">
        <v>109</v>
      </c>
      <c r="B31" s="168" t="s">
        <v>49</v>
      </c>
      <c r="C31" s="90"/>
      <c r="D31" s="189">
        <f>100%-C31</f>
        <v>1</v>
      </c>
      <c r="E31" s="90"/>
      <c r="F31" s="189">
        <f>100%-E31</f>
        <v>1</v>
      </c>
      <c r="G31" s="100" t="s">
        <v>110</v>
      </c>
      <c r="H31" s="176"/>
      <c r="I31" s="100"/>
      <c r="J31" s="100"/>
      <c r="K31" s="100"/>
      <c r="L31" s="100"/>
      <c r="M31" s="100"/>
      <c r="N31" s="177"/>
      <c r="O31" s="100"/>
      <c r="P31" s="178"/>
      <c r="Q31" s="100"/>
      <c r="R31" s="100"/>
    </row>
    <row r="32" spans="1:18" ht="19" x14ac:dyDescent="0.25">
      <c r="A32" s="182" t="s">
        <v>50</v>
      </c>
      <c r="B32" s="168" t="s">
        <v>51</v>
      </c>
      <c r="C32" s="159"/>
      <c r="D32" s="187">
        <f>24-C32</f>
        <v>24</v>
      </c>
      <c r="E32" s="159"/>
      <c r="F32" s="187">
        <f>24-E32</f>
        <v>24</v>
      </c>
      <c r="G32" s="100" t="s">
        <v>52</v>
      </c>
      <c r="H32" s="176"/>
      <c r="I32" s="100"/>
      <c r="J32" s="190" t="e">
        <f>J30*C31/C32</f>
        <v>#VALUE!</v>
      </c>
      <c r="K32" s="190" t="e">
        <f>J30*D31/D32</f>
        <v>#VALUE!</v>
      </c>
      <c r="L32" s="190" t="e">
        <f>L30*E31/E32</f>
        <v>#VALUE!</v>
      </c>
      <c r="M32" s="190" t="e">
        <f>L30*F31/F32</f>
        <v>#VALUE!</v>
      </c>
      <c r="N32" s="177" t="s">
        <v>53</v>
      </c>
      <c r="O32" s="100"/>
      <c r="P32" s="178"/>
      <c r="Q32" s="100"/>
      <c r="R32" s="100"/>
    </row>
    <row r="33" spans="1:18" ht="20" x14ac:dyDescent="0.25">
      <c r="A33" s="167" t="s">
        <v>54</v>
      </c>
      <c r="B33" s="156" t="s">
        <v>42</v>
      </c>
      <c r="C33" s="187">
        <f>SUM(J26,J27,C29,C28)</f>
        <v>0</v>
      </c>
      <c r="D33" s="187">
        <f>SUM(K26,K27,D29,D28)</f>
        <v>0</v>
      </c>
      <c r="E33" s="187">
        <f>SUM(L26,L27,E29,E28)</f>
        <v>0</v>
      </c>
      <c r="F33" s="187">
        <f>SUM(M26,M27,F29,F28)</f>
        <v>0</v>
      </c>
      <c r="G33" s="100" t="s">
        <v>55</v>
      </c>
      <c r="H33" s="176"/>
      <c r="I33" s="100"/>
      <c r="J33" s="100"/>
      <c r="K33" s="100"/>
      <c r="L33" s="100"/>
      <c r="M33" s="100"/>
      <c r="N33" s="177"/>
      <c r="O33" s="100"/>
      <c r="P33" s="178"/>
      <c r="Q33" s="100"/>
      <c r="R33" s="100"/>
    </row>
    <row r="34" spans="1:18" ht="21" thickBot="1" x14ac:dyDescent="0.3">
      <c r="A34" s="170" t="s">
        <v>56</v>
      </c>
      <c r="B34" s="157" t="s">
        <v>42</v>
      </c>
      <c r="C34" s="191" t="e">
        <f>J32*1060</f>
        <v>#VALUE!</v>
      </c>
      <c r="D34" s="191" t="e">
        <f>K32*1060</f>
        <v>#VALUE!</v>
      </c>
      <c r="E34" s="191" t="e">
        <f>L32*1060</f>
        <v>#VALUE!</v>
      </c>
      <c r="F34" s="192" t="e">
        <f>M32*1060</f>
        <v>#VALUE!</v>
      </c>
      <c r="G34" s="193" t="s">
        <v>55</v>
      </c>
      <c r="H34" s="194"/>
      <c r="I34" s="193"/>
      <c r="J34" s="193"/>
      <c r="K34" s="193"/>
      <c r="L34" s="193"/>
      <c r="M34" s="193"/>
      <c r="N34" s="195"/>
      <c r="O34" s="193"/>
      <c r="P34" s="196"/>
      <c r="Q34" s="100"/>
      <c r="R34" s="100"/>
    </row>
    <row r="35" spans="1:18" ht="19" x14ac:dyDescent="0.25">
      <c r="A35" s="167"/>
      <c r="B35" s="156"/>
      <c r="C35" s="250"/>
      <c r="D35" s="250"/>
      <c r="E35" s="250"/>
      <c r="F35" s="250"/>
      <c r="G35" s="100"/>
      <c r="H35" s="100"/>
      <c r="I35" s="100"/>
      <c r="J35" s="100"/>
      <c r="K35" s="100"/>
      <c r="L35" s="100"/>
      <c r="M35" s="100"/>
      <c r="N35" s="177"/>
      <c r="O35" s="100"/>
      <c r="P35" s="177"/>
      <c r="Q35" s="100"/>
      <c r="R35" s="100"/>
    </row>
    <row r="36" spans="1:18" ht="20" thickBot="1" x14ac:dyDescent="0.3">
      <c r="A36" s="167"/>
      <c r="B36" s="156"/>
      <c r="C36" s="100"/>
      <c r="D36" s="100"/>
      <c r="E36" s="100"/>
      <c r="F36" s="100"/>
      <c r="G36" s="100"/>
      <c r="H36" s="100"/>
      <c r="I36" s="100"/>
      <c r="J36" s="100"/>
      <c r="K36" s="100"/>
      <c r="L36" s="100"/>
      <c r="M36" s="100"/>
      <c r="N36" s="177"/>
      <c r="O36" s="100"/>
      <c r="P36" s="177"/>
      <c r="Q36" s="100"/>
      <c r="R36" s="100"/>
    </row>
    <row r="37" spans="1:18" ht="20" thickBot="1" x14ac:dyDescent="0.3">
      <c r="A37" s="280" t="s">
        <v>111</v>
      </c>
      <c r="B37" s="281"/>
      <c r="C37" s="281"/>
      <c r="D37" s="281"/>
      <c r="E37" s="281"/>
      <c r="F37" s="282"/>
      <c r="G37" s="197"/>
      <c r="H37" s="197"/>
      <c r="I37" s="197"/>
      <c r="J37" s="197"/>
      <c r="K37" s="197"/>
      <c r="L37" s="197"/>
      <c r="M37" s="197"/>
      <c r="N37" s="197"/>
      <c r="O37" s="197"/>
      <c r="P37" s="198"/>
      <c r="Q37" s="100"/>
      <c r="R37" s="100"/>
    </row>
    <row r="38" spans="1:18" ht="41" thickBot="1" x14ac:dyDescent="0.3">
      <c r="A38" s="283" t="s">
        <v>112</v>
      </c>
      <c r="B38" s="278"/>
      <c r="C38" s="278"/>
      <c r="D38" s="278"/>
      <c r="E38" s="278"/>
      <c r="F38" s="279"/>
      <c r="G38" s="252" t="s">
        <v>31</v>
      </c>
      <c r="H38" s="262" t="s">
        <v>32</v>
      </c>
      <c r="I38" s="263"/>
      <c r="J38" s="263"/>
      <c r="K38" s="263"/>
      <c r="L38" s="263"/>
      <c r="M38" s="263"/>
      <c r="N38" s="264"/>
      <c r="O38" s="174" t="s">
        <v>33</v>
      </c>
      <c r="P38" s="175" t="s">
        <v>34</v>
      </c>
      <c r="Q38" s="100"/>
      <c r="R38" s="100"/>
    </row>
    <row r="39" spans="1:18" ht="36" customHeight="1" x14ac:dyDescent="0.25">
      <c r="A39" s="284" t="s">
        <v>113</v>
      </c>
      <c r="B39" s="285"/>
      <c r="C39" s="285"/>
      <c r="D39" s="285"/>
      <c r="E39" s="285"/>
      <c r="F39" s="286"/>
      <c r="G39" s="199"/>
      <c r="H39" s="100"/>
      <c r="I39" s="100"/>
      <c r="J39" s="100"/>
      <c r="K39" s="100"/>
      <c r="L39" s="100"/>
      <c r="M39" s="100"/>
      <c r="N39" s="177"/>
      <c r="O39" s="100"/>
      <c r="P39" s="178"/>
      <c r="Q39" s="100"/>
      <c r="R39" s="100"/>
    </row>
    <row r="40" spans="1:18" ht="19" x14ac:dyDescent="0.25">
      <c r="A40" s="182"/>
      <c r="B40" s="168"/>
      <c r="C40" s="273" t="s">
        <v>21</v>
      </c>
      <c r="D40" s="273"/>
      <c r="E40" s="273" t="s">
        <v>22</v>
      </c>
      <c r="F40" s="274"/>
      <c r="G40" s="199"/>
      <c r="H40" s="100"/>
      <c r="I40" s="100"/>
      <c r="J40" s="100"/>
      <c r="K40" s="100"/>
      <c r="L40" s="100"/>
      <c r="M40" s="100"/>
      <c r="N40" s="177"/>
      <c r="O40" s="100"/>
      <c r="P40" s="178"/>
      <c r="Q40" s="100"/>
      <c r="R40" s="100"/>
    </row>
    <row r="41" spans="1:18" ht="19" x14ac:dyDescent="0.25">
      <c r="A41" s="182"/>
      <c r="B41" s="168"/>
      <c r="C41" s="168" t="s">
        <v>23</v>
      </c>
      <c r="D41" s="168" t="s">
        <v>24</v>
      </c>
      <c r="E41" s="168" t="s">
        <v>23</v>
      </c>
      <c r="F41" s="103" t="s">
        <v>24</v>
      </c>
      <c r="G41" s="199"/>
      <c r="H41" s="168" t="s">
        <v>61</v>
      </c>
      <c r="I41" s="168" t="s">
        <v>62</v>
      </c>
      <c r="J41" s="100"/>
      <c r="K41" s="100"/>
      <c r="L41" s="100"/>
      <c r="M41" s="100"/>
      <c r="N41" s="177"/>
      <c r="O41" s="100"/>
      <c r="P41" s="178"/>
      <c r="Q41" s="100"/>
      <c r="R41" s="100"/>
    </row>
    <row r="42" spans="1:18" ht="20" x14ac:dyDescent="0.25">
      <c r="A42" s="167" t="s">
        <v>63</v>
      </c>
      <c r="B42" s="168" t="s">
        <v>64</v>
      </c>
      <c r="C42" s="76"/>
      <c r="D42" s="76"/>
      <c r="E42" s="76"/>
      <c r="F42" s="78"/>
      <c r="G42" s="178" t="s">
        <v>65</v>
      </c>
      <c r="H42" s="186">
        <f>MIN(C42:F42)</f>
        <v>0</v>
      </c>
      <c r="I42" s="186">
        <f>MAX(C42:F42)</f>
        <v>0</v>
      </c>
      <c r="J42" s="100"/>
      <c r="K42" s="100"/>
      <c r="L42" s="100"/>
      <c r="M42" s="100"/>
      <c r="N42" s="177"/>
      <c r="O42" s="100"/>
      <c r="P42" s="178"/>
      <c r="Q42" s="100"/>
      <c r="R42" s="100"/>
    </row>
    <row r="43" spans="1:18" ht="20" x14ac:dyDescent="0.25">
      <c r="A43" s="167" t="s">
        <v>68</v>
      </c>
      <c r="B43" s="168" t="s">
        <v>42</v>
      </c>
      <c r="C43" s="76"/>
      <c r="D43" s="76"/>
      <c r="E43" s="76"/>
      <c r="F43" s="78"/>
      <c r="G43" s="178" t="s">
        <v>69</v>
      </c>
      <c r="H43" s="100"/>
      <c r="I43" s="100"/>
      <c r="J43" s="244" t="e">
        <f>(C43-C44)/C33</f>
        <v>#DIV/0!</v>
      </c>
      <c r="K43" s="186" t="e">
        <f>(D43-D44)/D33</f>
        <v>#DIV/0!</v>
      </c>
      <c r="L43" s="244" t="e">
        <f t="shared" ref="L43" si="4">(E43-E44)/E33</f>
        <v>#DIV/0!</v>
      </c>
      <c r="M43" s="244" t="e">
        <f>(F43-F44)/F33</f>
        <v>#DIV/0!</v>
      </c>
      <c r="N43" s="233"/>
      <c r="O43" s="100"/>
      <c r="P43" s="178"/>
      <c r="Q43" s="100"/>
      <c r="R43" s="100"/>
    </row>
    <row r="44" spans="1:18" ht="20" x14ac:dyDescent="0.25">
      <c r="A44" s="167" t="s">
        <v>71</v>
      </c>
      <c r="B44" s="168" t="s">
        <v>42</v>
      </c>
      <c r="C44" s="76"/>
      <c r="D44" s="76"/>
      <c r="E44" s="76"/>
      <c r="F44" s="78"/>
      <c r="G44" s="178" t="s">
        <v>69</v>
      </c>
      <c r="H44" s="100"/>
      <c r="I44" s="100"/>
      <c r="J44" s="200" t="e">
        <f t="shared" ref="J44:M44" si="5">IF(OR(LEN(C44)=0,LEN(C34)=0),"",C44-C34*0.8)</f>
        <v>#VALUE!</v>
      </c>
      <c r="K44" s="200" t="e">
        <f t="shared" si="5"/>
        <v>#VALUE!</v>
      </c>
      <c r="L44" s="200" t="e">
        <f t="shared" si="5"/>
        <v>#VALUE!</v>
      </c>
      <c r="M44" s="200" t="e">
        <f t="shared" si="5"/>
        <v>#VALUE!</v>
      </c>
      <c r="N44" s="233"/>
      <c r="O44" s="100"/>
      <c r="P44" s="178"/>
      <c r="Q44" s="100"/>
      <c r="R44" s="100"/>
    </row>
    <row r="45" spans="1:18" ht="19" customHeight="1" x14ac:dyDescent="0.25">
      <c r="A45" s="167" t="s">
        <v>73</v>
      </c>
      <c r="B45" s="158"/>
      <c r="C45" s="201" t="e">
        <f t="shared" ref="C45:F45" si="6">(C43-C44)/C43</f>
        <v>#DIV/0!</v>
      </c>
      <c r="D45" s="201" t="e">
        <f t="shared" si="6"/>
        <v>#DIV/0!</v>
      </c>
      <c r="E45" s="201" t="e">
        <f t="shared" si="6"/>
        <v>#DIV/0!</v>
      </c>
      <c r="F45" s="202" t="e">
        <f t="shared" si="6"/>
        <v>#DIV/0!</v>
      </c>
      <c r="G45" s="178" t="s">
        <v>65</v>
      </c>
      <c r="H45" s="245" t="e">
        <f>MIN(C45:F45)</f>
        <v>#DIV/0!</v>
      </c>
      <c r="I45" s="186" t="e">
        <f>MAX(C45:F45)</f>
        <v>#DIV/0!</v>
      </c>
      <c r="J45" s="100"/>
      <c r="K45" s="100"/>
      <c r="L45" s="100"/>
      <c r="M45" s="100"/>
      <c r="N45" s="177"/>
      <c r="O45" s="100"/>
      <c r="P45" s="178"/>
      <c r="Q45" s="100"/>
      <c r="R45" s="100"/>
    </row>
    <row r="46" spans="1:18" ht="19" x14ac:dyDescent="0.25">
      <c r="A46" s="160"/>
      <c r="B46" s="100"/>
      <c r="C46" s="100"/>
      <c r="D46" s="100"/>
      <c r="E46" s="100"/>
      <c r="F46" s="177"/>
      <c r="G46" s="178"/>
      <c r="H46" s="100"/>
      <c r="I46" s="100"/>
      <c r="J46" s="100"/>
      <c r="K46" s="100"/>
      <c r="L46" s="100"/>
      <c r="M46" s="100"/>
      <c r="N46" s="177"/>
      <c r="O46" s="100"/>
      <c r="P46" s="178"/>
      <c r="Q46" s="100"/>
      <c r="R46" s="100"/>
    </row>
    <row r="47" spans="1:18" ht="20" x14ac:dyDescent="0.25">
      <c r="A47" s="167" t="s">
        <v>151</v>
      </c>
      <c r="B47" s="168" t="s">
        <v>84</v>
      </c>
      <c r="C47" s="258"/>
      <c r="D47" s="65"/>
      <c r="E47" s="65"/>
      <c r="F47" s="63"/>
      <c r="G47" s="178" t="s">
        <v>110</v>
      </c>
      <c r="H47" s="100"/>
      <c r="I47" s="100"/>
      <c r="J47" s="100"/>
      <c r="K47" s="100"/>
      <c r="L47" s="100"/>
      <c r="M47" s="100"/>
      <c r="N47" s="177"/>
      <c r="O47" s="100" t="s">
        <v>157</v>
      </c>
      <c r="P47" s="178" t="str">
        <f>IF(OR(C47="",NOT(ISNUMBER(C47))),"Invalid or missing input",IF(C47&gt;=2,"Y","N"))</f>
        <v>Invalid or missing input</v>
      </c>
      <c r="Q47" s="100" t="s">
        <v>67</v>
      </c>
      <c r="R47" s="100"/>
    </row>
    <row r="48" spans="1:18" ht="21" thickBot="1" x14ac:dyDescent="0.3">
      <c r="A48" s="170" t="s">
        <v>152</v>
      </c>
      <c r="B48" s="253"/>
      <c r="C48" s="259"/>
      <c r="D48" s="67"/>
      <c r="E48" s="67"/>
      <c r="F48" s="255"/>
      <c r="G48" s="196"/>
      <c r="H48" s="193"/>
      <c r="I48" s="193"/>
      <c r="J48" s="193"/>
      <c r="K48" s="193"/>
      <c r="L48" s="193"/>
      <c r="M48" s="193"/>
      <c r="N48" s="195"/>
      <c r="O48" s="193"/>
      <c r="P48" s="196"/>
      <c r="Q48" s="100"/>
      <c r="R48" s="100"/>
    </row>
    <row r="49" spans="1:18" ht="36.75" customHeight="1" x14ac:dyDescent="0.25">
      <c r="A49" s="275" t="s">
        <v>81</v>
      </c>
      <c r="B49" s="275"/>
      <c r="C49" s="275"/>
      <c r="D49" s="275"/>
      <c r="E49" s="275"/>
      <c r="F49" s="275"/>
      <c r="G49" s="100"/>
      <c r="H49" s="100"/>
      <c r="I49" s="100"/>
      <c r="J49" s="100"/>
      <c r="K49" s="100"/>
      <c r="L49" s="100"/>
      <c r="M49" s="100"/>
      <c r="N49" s="100"/>
      <c r="O49" s="100"/>
      <c r="P49" s="100"/>
      <c r="Q49" s="100"/>
      <c r="R49" s="100"/>
    </row>
    <row r="50" spans="1:18" ht="19" x14ac:dyDescent="0.25">
      <c r="A50" s="100"/>
      <c r="B50" s="100"/>
      <c r="C50" s="100"/>
      <c r="D50" s="100"/>
      <c r="E50" s="100"/>
      <c r="F50" s="100"/>
      <c r="G50" s="100"/>
      <c r="H50" s="100"/>
      <c r="I50" s="100"/>
      <c r="J50" s="100"/>
      <c r="K50" s="100"/>
      <c r="L50" s="100"/>
      <c r="M50" s="100"/>
      <c r="N50" s="100"/>
      <c r="O50" s="100"/>
      <c r="P50" s="100"/>
      <c r="Q50" s="100"/>
      <c r="R50" s="100"/>
    </row>
    <row r="51" spans="1:18" ht="20" thickBot="1" x14ac:dyDescent="0.3">
      <c r="A51" s="100"/>
      <c r="B51" s="100"/>
      <c r="C51" s="100"/>
      <c r="D51" s="100"/>
      <c r="E51" s="100"/>
      <c r="F51" s="100"/>
      <c r="G51" s="100"/>
      <c r="H51" s="100"/>
      <c r="I51" s="100"/>
      <c r="J51" s="100"/>
      <c r="K51" s="100"/>
      <c r="L51" s="100"/>
      <c r="M51" s="100"/>
      <c r="N51" s="100"/>
      <c r="O51" s="100"/>
      <c r="P51" s="100"/>
      <c r="Q51" s="100"/>
      <c r="R51" s="100"/>
    </row>
    <row r="52" spans="1:18" ht="22" customHeight="1" thickBot="1" x14ac:dyDescent="0.3">
      <c r="A52" s="276" t="s">
        <v>82</v>
      </c>
      <c r="B52" s="277"/>
      <c r="C52" s="277"/>
      <c r="D52" s="277"/>
      <c r="E52" s="277"/>
      <c r="F52" s="277"/>
      <c r="G52" s="203"/>
      <c r="H52" s="204"/>
      <c r="I52" s="204"/>
      <c r="J52" s="204"/>
      <c r="K52" s="204"/>
      <c r="L52" s="204"/>
      <c r="M52" s="204"/>
      <c r="N52" s="204"/>
      <c r="O52" s="204"/>
      <c r="P52" s="205"/>
      <c r="Q52" s="100"/>
      <c r="R52" s="100"/>
    </row>
    <row r="53" spans="1:18" ht="44" customHeight="1" thickBot="1" x14ac:dyDescent="0.3">
      <c r="A53" s="206"/>
      <c r="B53" s="207"/>
      <c r="C53" s="278" t="s">
        <v>21</v>
      </c>
      <c r="D53" s="278"/>
      <c r="E53" s="278" t="s">
        <v>22</v>
      </c>
      <c r="F53" s="279"/>
      <c r="G53" s="173" t="s">
        <v>31</v>
      </c>
      <c r="H53" s="262" t="s">
        <v>32</v>
      </c>
      <c r="I53" s="263"/>
      <c r="J53" s="263"/>
      <c r="K53" s="263"/>
      <c r="L53" s="263"/>
      <c r="M53" s="263"/>
      <c r="N53" s="264"/>
      <c r="O53" s="175" t="s">
        <v>33</v>
      </c>
      <c r="P53" s="175" t="s">
        <v>34</v>
      </c>
      <c r="Q53" s="100"/>
      <c r="R53" s="100"/>
    </row>
    <row r="54" spans="1:18" ht="32" customHeight="1" x14ac:dyDescent="0.25">
      <c r="A54" s="208"/>
      <c r="B54" s="158"/>
      <c r="C54" s="168" t="s">
        <v>23</v>
      </c>
      <c r="D54" s="168" t="s">
        <v>24</v>
      </c>
      <c r="E54" s="168" t="s">
        <v>23</v>
      </c>
      <c r="F54" s="103" t="s">
        <v>24</v>
      </c>
      <c r="G54" s="178"/>
      <c r="H54" s="100"/>
      <c r="I54" s="100"/>
      <c r="J54" s="100"/>
      <c r="K54" s="100"/>
      <c r="L54" s="100"/>
      <c r="M54" s="100"/>
      <c r="N54" s="100"/>
      <c r="O54" s="176"/>
      <c r="P54" s="178"/>
      <c r="Q54" s="100"/>
      <c r="R54" s="100"/>
    </row>
    <row r="55" spans="1:18" ht="41" customHeight="1" x14ac:dyDescent="0.25">
      <c r="A55" s="209" t="s">
        <v>83</v>
      </c>
      <c r="B55" s="210" t="s">
        <v>84</v>
      </c>
      <c r="C55" s="211"/>
      <c r="D55" s="212">
        <f>C55</f>
        <v>0</v>
      </c>
      <c r="E55" s="211"/>
      <c r="F55" s="213">
        <f>E55</f>
        <v>0</v>
      </c>
      <c r="G55" s="178"/>
      <c r="H55" s="100"/>
      <c r="I55" s="100"/>
      <c r="J55" s="100"/>
      <c r="K55" s="100"/>
      <c r="L55" s="100"/>
      <c r="M55" s="100"/>
      <c r="N55" s="100"/>
      <c r="O55" s="176"/>
      <c r="P55" s="178"/>
      <c r="Q55" s="100"/>
      <c r="R55" s="100"/>
    </row>
    <row r="56" spans="1:18" ht="41" customHeight="1" x14ac:dyDescent="0.25">
      <c r="A56" s="209" t="s">
        <v>114</v>
      </c>
      <c r="B56" s="214" t="s">
        <v>86</v>
      </c>
      <c r="C56" s="211"/>
      <c r="D56" s="212">
        <f>C56</f>
        <v>0</v>
      </c>
      <c r="E56" s="211"/>
      <c r="F56" s="213">
        <f>E56</f>
        <v>0</v>
      </c>
      <c r="G56" s="178"/>
      <c r="H56" s="100"/>
      <c r="I56" s="100"/>
      <c r="J56" s="100"/>
      <c r="K56" s="100"/>
      <c r="L56" s="100"/>
      <c r="M56" s="100"/>
      <c r="N56" s="100"/>
      <c r="O56" s="176"/>
      <c r="P56" s="178"/>
      <c r="Q56" s="100"/>
      <c r="R56" s="100"/>
    </row>
    <row r="57" spans="1:18" ht="41" customHeight="1" x14ac:dyDescent="0.25">
      <c r="A57" s="209" t="s">
        <v>87</v>
      </c>
      <c r="B57" s="214" t="s">
        <v>86</v>
      </c>
      <c r="C57" s="236">
        <f t="shared" ref="C57:F57" si="7">C56*(-4.928380532256+0.057291171658*C21-0.00020784695*C21^2+0.077081440858*C19-0.000312053948*C19^2-0.000193793907*C21*C19)</f>
        <v>0</v>
      </c>
      <c r="D57" s="236">
        <f t="shared" si="7"/>
        <v>0</v>
      </c>
      <c r="E57" s="236">
        <f t="shared" si="7"/>
        <v>0</v>
      </c>
      <c r="F57" s="236">
        <f t="shared" si="7"/>
        <v>0</v>
      </c>
      <c r="G57" s="178" t="s">
        <v>38</v>
      </c>
      <c r="H57" s="100"/>
      <c r="I57" s="100"/>
      <c r="J57" s="186">
        <f>C57/24/8*8.33</f>
        <v>0</v>
      </c>
      <c r="K57" s="186">
        <f>D57/24/8*8.33</f>
        <v>0</v>
      </c>
      <c r="L57" s="186">
        <f>E57/24/8*8.33</f>
        <v>0</v>
      </c>
      <c r="M57" s="186">
        <f>F57/24/8*8.33</f>
        <v>0</v>
      </c>
      <c r="N57" s="100" t="s">
        <v>53</v>
      </c>
      <c r="O57" s="176"/>
      <c r="P57" s="178"/>
      <c r="Q57" s="100"/>
      <c r="R57" s="100"/>
    </row>
    <row r="58" spans="1:18" ht="57" customHeight="1" x14ac:dyDescent="0.25">
      <c r="A58" s="209" t="s">
        <v>89</v>
      </c>
      <c r="B58" s="214" t="s">
        <v>90</v>
      </c>
      <c r="C58" s="215"/>
      <c r="D58" s="215"/>
      <c r="E58" s="215"/>
      <c r="F58" s="216"/>
      <c r="G58" s="178"/>
      <c r="H58" s="100"/>
      <c r="I58" s="100"/>
      <c r="J58" s="100"/>
      <c r="K58" s="100"/>
      <c r="L58" s="100"/>
      <c r="M58" s="100"/>
      <c r="N58" s="100"/>
      <c r="O58" s="176"/>
      <c r="P58" s="178"/>
      <c r="Q58" s="100"/>
      <c r="R58" s="100"/>
    </row>
    <row r="59" spans="1:18" ht="41" customHeight="1" x14ac:dyDescent="0.25">
      <c r="A59" s="209" t="s">
        <v>91</v>
      </c>
      <c r="B59" s="214" t="s">
        <v>90</v>
      </c>
      <c r="C59" s="217">
        <f>C58*(-4.587934390157 + 0.078458092334*C21 - 0.000351828281*C21^2 + 0.08072925639*C19 - 0.000433377608*C19^2 - 0.000320352743*C21*C19)</f>
        <v>0</v>
      </c>
      <c r="D59" s="217">
        <f t="shared" ref="D59:F59" si="8">D58*(-4.587934390157 + 0.078458092334*D21 - 0.000351828281*D21^2 + 0.08072925639*D19 - 0.000433377608*D19^2 - 0.000320352743*D21*D19)</f>
        <v>0</v>
      </c>
      <c r="E59" s="217">
        <f t="shared" si="8"/>
        <v>0</v>
      </c>
      <c r="F59" s="218">
        <f t="shared" si="8"/>
        <v>0</v>
      </c>
      <c r="G59" s="178"/>
      <c r="H59" s="100"/>
      <c r="I59" s="100"/>
      <c r="J59" s="100"/>
      <c r="K59" s="100"/>
      <c r="L59" s="100"/>
      <c r="M59" s="100"/>
      <c r="N59" s="100"/>
      <c r="O59" s="34"/>
      <c r="P59" s="178"/>
      <c r="Q59" s="100"/>
      <c r="R59" s="100"/>
    </row>
    <row r="60" spans="1:18" ht="41" customHeight="1" x14ac:dyDescent="0.25">
      <c r="A60" s="209" t="s">
        <v>92</v>
      </c>
      <c r="B60" s="214" t="s">
        <v>93</v>
      </c>
      <c r="C60" s="215"/>
      <c r="D60" s="215"/>
      <c r="E60" s="215"/>
      <c r="F60" s="216"/>
      <c r="G60" s="178"/>
      <c r="H60" s="100"/>
      <c r="I60" s="100"/>
      <c r="J60" s="100"/>
      <c r="K60" s="100"/>
      <c r="L60" s="100"/>
      <c r="M60" s="100"/>
      <c r="N60" s="100"/>
      <c r="O60" s="176"/>
      <c r="P60" s="178"/>
      <c r="Q60" s="100"/>
      <c r="R60" s="100"/>
    </row>
    <row r="61" spans="1:18" ht="41" customHeight="1" x14ac:dyDescent="0.25">
      <c r="A61" s="209" t="s">
        <v>94</v>
      </c>
      <c r="B61" s="214" t="s">
        <v>95</v>
      </c>
      <c r="C61" s="217">
        <f>J57*C55</f>
        <v>0</v>
      </c>
      <c r="D61" s="217">
        <f>K57*D55</f>
        <v>0</v>
      </c>
      <c r="E61" s="217">
        <f>L57*E55</f>
        <v>0</v>
      </c>
      <c r="F61" s="218">
        <f>M57*F55</f>
        <v>0</v>
      </c>
      <c r="G61" s="178"/>
      <c r="H61" s="100"/>
      <c r="I61" s="100"/>
      <c r="J61" s="100"/>
      <c r="K61" s="100"/>
      <c r="L61" s="100"/>
      <c r="M61" s="100"/>
      <c r="N61" s="100"/>
      <c r="O61" s="176"/>
      <c r="P61" s="178"/>
      <c r="Q61" s="100"/>
      <c r="R61" s="100"/>
    </row>
    <row r="62" spans="1:18" ht="41" customHeight="1" x14ac:dyDescent="0.25">
      <c r="A62" s="209" t="s">
        <v>96</v>
      </c>
      <c r="B62" s="214" t="s">
        <v>42</v>
      </c>
      <c r="C62" s="219"/>
      <c r="D62" s="219"/>
      <c r="E62" s="219"/>
      <c r="F62" s="234"/>
      <c r="G62" s="178" t="s">
        <v>69</v>
      </c>
      <c r="H62" s="100"/>
      <c r="I62" s="100"/>
      <c r="J62" s="100"/>
      <c r="K62" s="100"/>
      <c r="L62" s="100"/>
      <c r="M62" s="100"/>
      <c r="N62" s="100"/>
      <c r="O62" s="176"/>
      <c r="P62" s="178"/>
      <c r="Q62" s="100"/>
      <c r="R62" s="100"/>
    </row>
    <row r="63" spans="1:18" ht="24" customHeight="1" thickBot="1" x14ac:dyDescent="0.3">
      <c r="A63" s="220" t="s">
        <v>155</v>
      </c>
      <c r="B63" s="265" t="s">
        <v>156</v>
      </c>
      <c r="C63" s="265"/>
      <c r="D63" s="265"/>
      <c r="E63" s="265"/>
      <c r="F63" s="266"/>
      <c r="G63" s="196"/>
      <c r="H63" s="193"/>
      <c r="I63" s="193"/>
      <c r="J63" s="193"/>
      <c r="K63" s="193"/>
      <c r="L63" s="193"/>
      <c r="M63" s="193"/>
      <c r="N63" s="193"/>
      <c r="O63" s="194"/>
      <c r="P63" s="196"/>
      <c r="Q63" s="100"/>
      <c r="R63" s="100"/>
    </row>
    <row r="64" spans="1:18" ht="20" thickBot="1" x14ac:dyDescent="0.3">
      <c r="A64" s="100"/>
      <c r="B64" s="100"/>
      <c r="C64" s="100"/>
      <c r="D64" s="100"/>
      <c r="E64" s="100"/>
      <c r="F64" s="100"/>
      <c r="G64" s="100"/>
      <c r="H64" s="100"/>
      <c r="I64" s="100"/>
      <c r="J64" s="100"/>
      <c r="K64" s="100"/>
      <c r="L64" s="100"/>
      <c r="M64" s="100"/>
      <c r="N64" s="100"/>
      <c r="O64" s="100"/>
      <c r="P64" s="100"/>
      <c r="Q64" s="100"/>
      <c r="R64" s="100"/>
    </row>
    <row r="65" spans="1:18" ht="20" thickBot="1" x14ac:dyDescent="0.3">
      <c r="A65" s="267" t="s">
        <v>97</v>
      </c>
      <c r="B65" s="268"/>
      <c r="C65" s="268"/>
      <c r="D65" s="268"/>
      <c r="E65" s="268"/>
      <c r="F65" s="269"/>
      <c r="G65" s="197"/>
      <c r="H65" s="197"/>
      <c r="I65" s="197"/>
      <c r="J65" s="197"/>
      <c r="K65" s="197"/>
      <c r="L65" s="197"/>
      <c r="M65" s="197"/>
      <c r="N65" s="197"/>
      <c r="O65" s="197"/>
      <c r="P65" s="198"/>
      <c r="Q65" s="100"/>
      <c r="R65" s="100"/>
    </row>
    <row r="66" spans="1:18" ht="41" thickBot="1" x14ac:dyDescent="0.3">
      <c r="A66" s="270" t="s">
        <v>98</v>
      </c>
      <c r="B66" s="271"/>
      <c r="C66" s="271"/>
      <c r="D66" s="271"/>
      <c r="E66" s="271"/>
      <c r="F66" s="272"/>
      <c r="G66" s="173" t="s">
        <v>31</v>
      </c>
      <c r="H66" s="100"/>
      <c r="I66" s="100"/>
      <c r="J66" s="100"/>
      <c r="K66" s="100"/>
      <c r="L66" s="100"/>
      <c r="M66" s="100"/>
      <c r="N66" s="100"/>
      <c r="O66" s="174" t="s">
        <v>33</v>
      </c>
      <c r="P66" s="175" t="s">
        <v>34</v>
      </c>
      <c r="Q66" s="100"/>
      <c r="R66" s="100"/>
    </row>
    <row r="67" spans="1:18" ht="19" x14ac:dyDescent="0.25">
      <c r="A67" s="160"/>
      <c r="B67" s="100"/>
      <c r="C67" s="100"/>
      <c r="D67" s="100"/>
      <c r="E67" s="100"/>
      <c r="F67" s="177"/>
      <c r="G67" s="178"/>
      <c r="H67" s="100"/>
      <c r="I67" s="100"/>
      <c r="J67" s="100"/>
      <c r="K67" s="100"/>
      <c r="L67" s="100"/>
      <c r="M67" s="100"/>
      <c r="N67" s="100"/>
      <c r="O67" s="221"/>
      <c r="P67" s="222"/>
      <c r="Q67" s="100"/>
      <c r="R67" s="100"/>
    </row>
    <row r="68" spans="1:18" ht="19" x14ac:dyDescent="0.25">
      <c r="A68" s="160"/>
      <c r="B68" s="100"/>
      <c r="C68" s="273" t="s">
        <v>21</v>
      </c>
      <c r="D68" s="273"/>
      <c r="E68" s="273" t="s">
        <v>22</v>
      </c>
      <c r="F68" s="274"/>
      <c r="G68" s="178"/>
      <c r="H68" s="100"/>
      <c r="I68" s="100"/>
      <c r="J68" s="100"/>
      <c r="K68" s="100"/>
      <c r="L68" s="100"/>
      <c r="M68" s="100"/>
      <c r="N68" s="100"/>
      <c r="O68" s="160"/>
      <c r="P68" s="177"/>
      <c r="Q68" s="100"/>
      <c r="R68" s="100"/>
    </row>
    <row r="69" spans="1:18" ht="19" x14ac:dyDescent="0.25">
      <c r="A69" s="160"/>
      <c r="B69" s="100"/>
      <c r="C69" s="168" t="s">
        <v>23</v>
      </c>
      <c r="D69" s="168" t="s">
        <v>24</v>
      </c>
      <c r="E69" s="168" t="s">
        <v>23</v>
      </c>
      <c r="F69" s="103" t="s">
        <v>24</v>
      </c>
      <c r="G69" s="178"/>
      <c r="H69" s="100"/>
      <c r="I69" s="100"/>
      <c r="J69" s="100"/>
      <c r="K69" s="100"/>
      <c r="L69" s="100"/>
      <c r="M69" s="100"/>
      <c r="N69" s="100"/>
      <c r="O69" s="160"/>
      <c r="P69" s="177"/>
      <c r="Q69" s="100"/>
      <c r="R69" s="100"/>
    </row>
    <row r="70" spans="1:18" ht="19" x14ac:dyDescent="0.25">
      <c r="A70" s="160" t="s">
        <v>99</v>
      </c>
      <c r="B70" s="214" t="s">
        <v>42</v>
      </c>
      <c r="C70" s="223">
        <f>C43</f>
        <v>0</v>
      </c>
      <c r="D70" s="223">
        <f t="shared" ref="D70:F70" si="9">D43</f>
        <v>0</v>
      </c>
      <c r="E70" s="223">
        <f t="shared" si="9"/>
        <v>0</v>
      </c>
      <c r="F70" s="224">
        <f t="shared" si="9"/>
        <v>0</v>
      </c>
      <c r="G70" s="178" t="s">
        <v>69</v>
      </c>
      <c r="H70" s="100"/>
      <c r="I70" s="100"/>
      <c r="J70" s="238">
        <f>IF(AND(C70-C33&lt;0,C70-C33&gt;=-1),0,C70-C33)</f>
        <v>0</v>
      </c>
      <c r="K70" s="238">
        <f t="shared" ref="K70:M70" si="10">IF(AND(D70-D33&lt;0,D70-D33&gt;=-1),0,D70-D33)</f>
        <v>0</v>
      </c>
      <c r="L70" s="238">
        <f t="shared" si="10"/>
        <v>0</v>
      </c>
      <c r="M70" s="238">
        <f t="shared" si="10"/>
        <v>0</v>
      </c>
      <c r="N70" s="100"/>
      <c r="O70" s="160" t="s">
        <v>100</v>
      </c>
      <c r="P70" s="178" t="str">
        <f>IFERROR(IF(OR(C43="",D43="",E43="",F43="",C70="",D70="",E70="",F70="",C33="",D33="",E33="",F33="",J70="",K70="",L70="",M70="",NOT(ISNUMBER(C70)),NOT(ISNUMBER(D70)),NOT(ISNUMBER(E70)),NOT(ISNUMBER(F70)),NOT(ISNUMBER(C33)),NOT(ISNUMBER(D33)),NOT(ISNUMBER(E33)),NOT(ISNUMBER(F33)),NOT(ISNUMBER(J70)),NOT(ISNUMBER(K70)),NOT(ISNUMBER(L70)),NOT(ISNUMBER(M70))),"Invalid or missing inputs",IF(AND(J70&gt;=0,K70&gt;=0,L70&gt;=0,M70&gt;=0),"Y","N")),"Invalid or missing inputs")</f>
        <v>Invalid or missing inputs</v>
      </c>
      <c r="Q70" s="100" t="s">
        <v>101</v>
      </c>
      <c r="R70" s="100"/>
    </row>
    <row r="71" spans="1:18" ht="20" thickBot="1" x14ac:dyDescent="0.3">
      <c r="A71" s="161" t="s">
        <v>102</v>
      </c>
      <c r="B71" s="225" t="s">
        <v>42</v>
      </c>
      <c r="C71" s="226">
        <f t="shared" ref="C71:F71" si="11">C61*1060+C44</f>
        <v>0</v>
      </c>
      <c r="D71" s="226">
        <f t="shared" si="11"/>
        <v>0</v>
      </c>
      <c r="E71" s="226">
        <f t="shared" si="11"/>
        <v>0</v>
      </c>
      <c r="F71" s="227">
        <f t="shared" si="11"/>
        <v>0</v>
      </c>
      <c r="G71" s="196" t="s">
        <v>69</v>
      </c>
      <c r="H71" s="100"/>
      <c r="I71" s="100"/>
      <c r="J71" s="238" t="e">
        <f>IF(AND(C71-C34&lt;0,C71-C34&gt;=-1),0,C71-C34)</f>
        <v>#VALUE!</v>
      </c>
      <c r="K71" s="238" t="e">
        <f t="shared" ref="K71:L71" si="12">IF(AND(D71-D34&lt;0,D71-D34&gt;=-1),0,D71-D34)</f>
        <v>#VALUE!</v>
      </c>
      <c r="L71" s="238" t="e">
        <f t="shared" si="12"/>
        <v>#VALUE!</v>
      </c>
      <c r="M71" s="238" t="e">
        <f>IF(AND(F71-F34&lt;0,F71-F34&gt;=-1),0,F71-F34)</f>
        <v>#VALUE!</v>
      </c>
      <c r="N71" s="100"/>
      <c r="O71" s="161" t="s">
        <v>103</v>
      </c>
      <c r="P71" s="178" t="str">
        <f>IFERROR(IF(OR(C61="",D61="",E61="",F61="",C44="",D44="",E44="",F44="",C71="",D71="",E71="",F71="",C34="",D34="",E34="",F34="",J71="",K71="",L71="",M71="",NOT(ISNUMBER(C71)),NOT(ISNUMBER(D71)),NOT(ISNUMBER(E71)),NOT(ISNUMBER(F71)),NOT(ISNUMBER(C34)),NOT(ISNUMBER(D34)),NOT(ISNUMBER(E34)),NOT(ISNUMBER(F34)),NOT(ISNUMBER(J71)),NOT(ISNUMBER(K71)),NOT(ISNUMBER(L71)),NOT(ISNUMBER(M71))),"Invalid or missing inputs",IF(AND(J71&gt;0,K71&gt;0,L71&gt;0,M71&gt;0),"Y","N")),"Invalid or missing inputs")</f>
        <v>Invalid or missing inputs</v>
      </c>
      <c r="Q71" s="100" t="s">
        <v>101</v>
      </c>
      <c r="R71" s="100"/>
    </row>
    <row r="72" spans="1:18" ht="20" thickBot="1" x14ac:dyDescent="0.3">
      <c r="A72" s="194"/>
      <c r="B72" s="193"/>
      <c r="C72" s="193"/>
      <c r="D72" s="193"/>
      <c r="E72" s="193"/>
      <c r="F72" s="193"/>
      <c r="G72" s="193"/>
      <c r="H72" s="193"/>
      <c r="I72" s="193"/>
      <c r="J72" s="193"/>
      <c r="K72" s="193"/>
      <c r="L72" s="193"/>
      <c r="M72" s="193"/>
      <c r="N72" s="193"/>
      <c r="O72" s="193"/>
      <c r="P72" s="196"/>
      <c r="Q72" s="100"/>
      <c r="R72" s="100"/>
    </row>
    <row r="73" spans="1:18" ht="19" x14ac:dyDescent="0.25">
      <c r="A73" s="100"/>
      <c r="B73" s="100"/>
      <c r="C73" s="100"/>
      <c r="D73" s="100"/>
      <c r="E73" s="100"/>
      <c r="F73" s="100"/>
      <c r="G73" s="100"/>
      <c r="H73" s="100"/>
      <c r="I73" s="100"/>
      <c r="J73" s="100"/>
      <c r="K73" s="100"/>
      <c r="L73" s="100"/>
      <c r="M73" s="100"/>
      <c r="N73" s="100"/>
      <c r="O73" s="100"/>
      <c r="P73" s="100"/>
      <c r="Q73" s="100"/>
      <c r="R73" s="100"/>
    </row>
    <row r="74" spans="1:18" ht="19" x14ac:dyDescent="0.25">
      <c r="A74" s="100" t="s">
        <v>104</v>
      </c>
      <c r="B74" s="100"/>
      <c r="C74" s="100"/>
      <c r="D74" s="100"/>
      <c r="E74" s="100"/>
      <c r="F74" s="100"/>
      <c r="G74" s="100"/>
      <c r="H74" s="100"/>
      <c r="I74" s="100"/>
      <c r="J74" s="100"/>
      <c r="K74" s="100"/>
      <c r="L74" s="100"/>
      <c r="M74" s="100"/>
      <c r="N74" s="100"/>
      <c r="O74" s="100"/>
      <c r="P74" s="100"/>
      <c r="Q74" s="100"/>
      <c r="R74" s="100"/>
    </row>
    <row r="75" spans="1:18" ht="20" thickBot="1" x14ac:dyDescent="0.3">
      <c r="A75" s="100"/>
      <c r="B75" s="100"/>
      <c r="C75" s="100"/>
      <c r="D75" s="100"/>
      <c r="E75" s="100"/>
      <c r="F75" s="100"/>
      <c r="G75" s="100"/>
      <c r="H75" s="100"/>
      <c r="I75" s="100"/>
      <c r="J75" s="100"/>
      <c r="K75" s="100"/>
      <c r="L75" s="100"/>
      <c r="M75" s="100"/>
      <c r="N75" s="100"/>
      <c r="O75" s="100"/>
      <c r="P75" s="100"/>
      <c r="Q75" s="100"/>
      <c r="R75" s="100"/>
    </row>
    <row r="76" spans="1:18" ht="20" thickBot="1" x14ac:dyDescent="0.3">
      <c r="A76" s="260" t="s">
        <v>105</v>
      </c>
      <c r="B76" s="261"/>
      <c r="C76" s="228"/>
      <c r="D76" s="228"/>
      <c r="E76" s="228"/>
      <c r="F76" s="228"/>
      <c r="G76" s="100"/>
      <c r="H76" s="100"/>
      <c r="I76" s="100"/>
      <c r="J76" s="100"/>
      <c r="K76" s="100"/>
      <c r="L76" s="100"/>
      <c r="M76" s="100"/>
      <c r="N76" s="100"/>
      <c r="O76" s="100"/>
      <c r="P76" s="100"/>
      <c r="Q76" s="100"/>
      <c r="R76" s="100"/>
    </row>
    <row r="77" spans="1:18" ht="44" customHeight="1" x14ac:dyDescent="0.25">
      <c r="A77" s="256" t="s">
        <v>106</v>
      </c>
      <c r="B77" s="257" t="str">
        <f>IF(P47="Invalid or missing input","Invalid or missing inputs",IF(P47="Y","Y","N"))</f>
        <v>Invalid or missing inputs</v>
      </c>
      <c r="C77" s="158"/>
      <c r="D77" s="158"/>
      <c r="E77" s="158"/>
      <c r="F77" s="100"/>
      <c r="G77" s="100"/>
      <c r="H77" s="100"/>
      <c r="I77" s="100"/>
      <c r="J77" s="100"/>
      <c r="K77" s="100"/>
      <c r="L77" s="100"/>
      <c r="M77" s="100"/>
      <c r="N77" s="100"/>
      <c r="O77" s="100"/>
      <c r="P77" s="100"/>
      <c r="Q77" s="100"/>
      <c r="R77" s="100" t="str" cm="1">
        <f t="array" ref="R77">IF(COUNTIF(J71:M71,"&gt;0")+COUNTIF(J71:M71,"&lt;0")=0,"",IF(MIN(IFERROR(J71:M71,0))&gt;0,"Y","N"))</f>
        <v/>
      </c>
    </row>
    <row r="78" spans="1:18" ht="36" customHeight="1" thickBot="1" x14ac:dyDescent="0.3">
      <c r="A78" s="235" t="s">
        <v>107</v>
      </c>
      <c r="B78" s="243" t="str">
        <f>IFERROR(IF(OR(P70="",P71="",P70="Invalid or missing inputs",P71="Invalid or missing inputs",AND(P70&lt;&gt;"Y",P70&lt;&gt;"N"),AND(P71&lt;&gt;"Y",P71&lt;&gt;"N")),"Invalid or missing inputs",IF(AND(P70="Y",P71="Y"),"Y","N")),"Invalid or missing inputs")</f>
        <v>Invalid or missing inputs</v>
      </c>
      <c r="C78" s="100"/>
      <c r="D78" s="100"/>
      <c r="E78" s="100"/>
      <c r="F78" s="100"/>
      <c r="G78" s="100"/>
      <c r="H78" s="100"/>
      <c r="I78" s="100"/>
      <c r="J78" s="100"/>
      <c r="K78" s="100"/>
      <c r="L78" s="100"/>
      <c r="M78" s="100"/>
      <c r="N78" s="100"/>
      <c r="O78" s="100"/>
      <c r="P78" s="100"/>
      <c r="Q78" s="100"/>
      <c r="R78" s="100"/>
    </row>
    <row r="79" spans="1:18" ht="19" x14ac:dyDescent="0.25">
      <c r="A79" s="100"/>
      <c r="B79" s="100"/>
      <c r="C79" s="100"/>
      <c r="D79" s="100"/>
      <c r="E79" s="100"/>
      <c r="F79" s="100"/>
      <c r="G79" s="100"/>
      <c r="H79" s="100"/>
      <c r="I79" s="100"/>
      <c r="J79" s="100"/>
      <c r="K79" s="100"/>
      <c r="L79" s="100"/>
      <c r="M79" s="100"/>
      <c r="N79" s="100"/>
      <c r="O79" s="100"/>
      <c r="P79" s="100"/>
      <c r="Q79" s="100"/>
      <c r="R79" s="100"/>
    </row>
    <row r="80" spans="1:18" ht="19" x14ac:dyDescent="0.25">
      <c r="A80" s="100"/>
      <c r="B80" s="100"/>
      <c r="C80" s="100"/>
      <c r="D80" s="100"/>
      <c r="E80" s="100"/>
    </row>
  </sheetData>
  <mergeCells count="38">
    <mergeCell ref="A11:F11"/>
    <mergeCell ref="A6:B6"/>
    <mergeCell ref="A4:F4"/>
    <mergeCell ref="D6:E6"/>
    <mergeCell ref="D7:E7"/>
    <mergeCell ref="D8:E8"/>
    <mergeCell ref="D9:F9"/>
    <mergeCell ref="A12:F12"/>
    <mergeCell ref="B13:D13"/>
    <mergeCell ref="E13:F15"/>
    <mergeCell ref="A16:F16"/>
    <mergeCell ref="C17:D17"/>
    <mergeCell ref="E17:F17"/>
    <mergeCell ref="H38:N38"/>
    <mergeCell ref="A39:F39"/>
    <mergeCell ref="C40:D40"/>
    <mergeCell ref="E40:F40"/>
    <mergeCell ref="A19:A20"/>
    <mergeCell ref="A22:F22"/>
    <mergeCell ref="A23:F23"/>
    <mergeCell ref="H23:N23"/>
    <mergeCell ref="C24:D24"/>
    <mergeCell ref="E24:F24"/>
    <mergeCell ref="J24:K24"/>
    <mergeCell ref="L24:M24"/>
    <mergeCell ref="A49:F49"/>
    <mergeCell ref="A52:F52"/>
    <mergeCell ref="C53:D53"/>
    <mergeCell ref="E53:F53"/>
    <mergeCell ref="A37:F37"/>
    <mergeCell ref="A38:F38"/>
    <mergeCell ref="A76:B76"/>
    <mergeCell ref="H53:N53"/>
    <mergeCell ref="B63:F63"/>
    <mergeCell ref="A65:F65"/>
    <mergeCell ref="A66:F66"/>
    <mergeCell ref="C68:D68"/>
    <mergeCell ref="E68:F68"/>
  </mergeCells>
  <conditionalFormatting sqref="B78">
    <cfRule type="containsText" dxfId="7" priority="5" operator="containsText" text="N">
      <formula>NOT(ISERROR(SEARCH("N",B78)))</formula>
    </cfRule>
    <cfRule type="containsText" dxfId="6" priority="6" operator="containsText" text="Y">
      <formula>NOT(ISERROR(SEARCH("Y",B78)))</formula>
    </cfRule>
  </conditionalFormatting>
  <conditionalFormatting sqref="P47">
    <cfRule type="containsText" dxfId="5" priority="3" operator="containsText" text="N">
      <formula>NOT(ISERROR(SEARCH("N",P47)))</formula>
    </cfRule>
    <cfRule type="containsText" dxfId="4" priority="4" operator="containsText" text="Y">
      <formula>NOT(ISERROR(SEARCH("Y",P47)))</formula>
    </cfRule>
  </conditionalFormatting>
  <conditionalFormatting sqref="P59">
    <cfRule type="containsText" dxfId="3" priority="9" operator="containsText" text="N">
      <formula>NOT(ISERROR(SEARCH("N",P59)))</formula>
    </cfRule>
    <cfRule type="containsText" dxfId="2" priority="10" operator="containsText" text="Y">
      <formula>NOT(ISERROR(SEARCH("Y",P59)))</formula>
    </cfRule>
  </conditionalFormatting>
  <conditionalFormatting sqref="P70:P71">
    <cfRule type="containsText" dxfId="1" priority="1" operator="containsText" text="N">
      <formula>NOT(ISERROR(SEARCH("N",P70)))</formula>
    </cfRule>
    <cfRule type="containsText" dxfId="0" priority="2" operator="containsText" text="Y">
      <formula>NOT(ISERROR(SEARCH("Y",P70)))</formula>
    </cfRule>
  </conditionalFormatting>
  <dataValidations count="2">
    <dataValidation type="list" allowBlank="1" showInputMessage="1" showErrorMessage="1" sqref="C8 C31 E31" xr:uid="{5AFB8118-8A72-4E43-93F3-8E1167B9A625}">
      <formula1>"70%, 71%, 72%, 73%, 74%,  75%, 76%, 77%, 78%, 79%, 80%"</formula1>
    </dataValidation>
    <dataValidation type="list" allowBlank="1" showInputMessage="1" showErrorMessage="1" sqref="C48" xr:uid="{6CBC499E-18A4-2D48-9C7F-3C6FAAA441D1}">
      <formula1>"Variable, Constant"</formula1>
    </dataValidation>
  </dataValidations>
  <pageMargins left="0.7" right="0.7" top="0.75" bottom="0.75" header="0.3" footer="0.3"/>
  <pageSetup orientation="portrait" horizontalDpi="0" verticalDpi="0" r:id="rId1"/>
  <ignoredErrors>
    <ignoredError sqref="C45:F45" evalError="1"/>
  </ignoredError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9FFD0-B694-4CF8-9FC0-2417E81CBB71}">
  <dimension ref="A1:Q73"/>
  <sheetViews>
    <sheetView zoomScale="162" zoomScaleNormal="130" workbookViewId="0">
      <selection activeCell="A44" sqref="A44"/>
    </sheetView>
  </sheetViews>
  <sheetFormatPr baseColWidth="10" defaultColWidth="8.83203125" defaultRowHeight="15" x14ac:dyDescent="0.2"/>
  <cols>
    <col min="1" max="1" width="35" customWidth="1"/>
    <col min="2" max="2" width="11.6640625" customWidth="1"/>
    <col min="3" max="6" width="13.1640625" customWidth="1"/>
    <col min="7" max="7" width="11.5" customWidth="1"/>
    <col min="8" max="9" width="8.33203125" customWidth="1"/>
    <col min="10" max="10" width="15.83203125" bestFit="1" customWidth="1"/>
    <col min="11" max="11" width="10.6640625" bestFit="1" customWidth="1"/>
    <col min="12" max="12" width="11.6640625" bestFit="1" customWidth="1"/>
    <col min="13" max="13" width="10.6640625" bestFit="1" customWidth="1"/>
    <col min="14" max="14" width="8.33203125" customWidth="1"/>
    <col min="15" max="15" width="70.5" customWidth="1"/>
  </cols>
  <sheetData>
    <row r="1" spans="1:10" x14ac:dyDescent="0.2">
      <c r="A1" t="s">
        <v>115</v>
      </c>
      <c r="E1" s="3"/>
      <c r="F1" s="3"/>
      <c r="G1" s="3"/>
      <c r="H1" s="3"/>
      <c r="I1" s="3"/>
    </row>
    <row r="2" spans="1:10" x14ac:dyDescent="0.2">
      <c r="E2" s="3"/>
      <c r="F2" s="3"/>
      <c r="G2" s="3"/>
      <c r="H2" s="3"/>
      <c r="I2" s="3"/>
    </row>
    <row r="3" spans="1:10" x14ac:dyDescent="0.2">
      <c r="E3" s="3"/>
      <c r="F3" s="3"/>
      <c r="G3" s="3"/>
      <c r="H3" s="3"/>
      <c r="I3" s="5"/>
      <c r="J3" t="s">
        <v>7</v>
      </c>
    </row>
    <row r="4" spans="1:10" x14ac:dyDescent="0.2">
      <c r="A4" t="s">
        <v>121</v>
      </c>
      <c r="E4" s="3"/>
      <c r="F4" s="3"/>
      <c r="G4" s="3"/>
      <c r="H4" s="3"/>
      <c r="I4" s="4">
        <v>0</v>
      </c>
      <c r="J4" t="s">
        <v>10</v>
      </c>
    </row>
    <row r="5" spans="1:10" x14ac:dyDescent="0.2">
      <c r="A5" s="390" t="s">
        <v>6</v>
      </c>
      <c r="B5" s="390"/>
      <c r="C5" s="5">
        <v>726357</v>
      </c>
      <c r="E5" s="3"/>
      <c r="F5" s="3"/>
      <c r="G5" s="3"/>
      <c r="H5" s="3"/>
      <c r="I5" s="8"/>
      <c r="J5" t="s">
        <v>12</v>
      </c>
    </row>
    <row r="6" spans="1:10" x14ac:dyDescent="0.2">
      <c r="A6" t="s">
        <v>8</v>
      </c>
      <c r="B6" t="s">
        <v>122</v>
      </c>
      <c r="C6" s="5">
        <v>90.1</v>
      </c>
      <c r="D6" t="s">
        <v>123</v>
      </c>
      <c r="E6" s="3"/>
      <c r="F6" s="3"/>
      <c r="G6" s="3"/>
      <c r="H6" s="3"/>
      <c r="I6" s="3"/>
    </row>
    <row r="7" spans="1:10" x14ac:dyDescent="0.2">
      <c r="B7" t="s">
        <v>124</v>
      </c>
      <c r="C7" s="5">
        <v>72.900000000000006</v>
      </c>
      <c r="D7" t="s">
        <v>123</v>
      </c>
      <c r="E7" s="3"/>
      <c r="F7" s="3"/>
      <c r="G7" s="3"/>
      <c r="H7" s="3"/>
      <c r="I7" s="3"/>
    </row>
    <row r="8" spans="1:10" x14ac:dyDescent="0.2">
      <c r="A8" t="s">
        <v>13</v>
      </c>
      <c r="B8" t="s">
        <v>122</v>
      </c>
      <c r="C8" s="5">
        <v>7.5</v>
      </c>
      <c r="D8" t="s">
        <v>123</v>
      </c>
      <c r="E8" s="3"/>
      <c r="F8" s="3"/>
      <c r="G8" s="3"/>
      <c r="H8" s="3"/>
      <c r="I8" s="3"/>
    </row>
    <row r="9" spans="1:10" x14ac:dyDescent="0.2">
      <c r="E9" s="3"/>
      <c r="F9" s="3"/>
      <c r="G9" s="3"/>
      <c r="H9" s="3"/>
      <c r="I9" s="3"/>
    </row>
    <row r="10" spans="1:10" x14ac:dyDescent="0.2">
      <c r="A10" s="391" t="s">
        <v>125</v>
      </c>
      <c r="B10" s="392"/>
      <c r="C10" s="392"/>
      <c r="D10" s="392"/>
      <c r="E10" s="392"/>
      <c r="F10" s="393"/>
    </row>
    <row r="11" spans="1:10" x14ac:dyDescent="0.2">
      <c r="A11" s="10" t="s">
        <v>17</v>
      </c>
      <c r="B11" s="394" t="s">
        <v>119</v>
      </c>
      <c r="C11" s="394"/>
      <c r="D11" s="394"/>
      <c r="E11" s="367" t="s">
        <v>18</v>
      </c>
      <c r="F11" s="395"/>
    </row>
    <row r="12" spans="1:10" x14ac:dyDescent="0.2">
      <c r="A12" s="10" t="s">
        <v>19</v>
      </c>
      <c r="B12" s="7">
        <v>1120</v>
      </c>
      <c r="C12" t="s">
        <v>126</v>
      </c>
      <c r="E12" s="367"/>
      <c r="F12" s="395"/>
      <c r="G12" s="3"/>
      <c r="H12" s="3"/>
      <c r="I12" s="3"/>
    </row>
    <row r="13" spans="1:10" x14ac:dyDescent="0.2">
      <c r="A13" s="10"/>
      <c r="E13" s="3"/>
      <c r="F13" s="16"/>
      <c r="G13" s="3"/>
      <c r="H13" s="3"/>
      <c r="I13" s="3"/>
    </row>
    <row r="14" spans="1:10" ht="33" customHeight="1" x14ac:dyDescent="0.2">
      <c r="A14" s="396" t="s">
        <v>20</v>
      </c>
      <c r="B14" s="397"/>
      <c r="C14" s="397"/>
      <c r="D14" s="397"/>
      <c r="E14" s="397"/>
      <c r="F14" s="398"/>
      <c r="G14" s="14"/>
      <c r="H14" s="14"/>
      <c r="I14" s="9"/>
    </row>
    <row r="15" spans="1:10" x14ac:dyDescent="0.2">
      <c r="A15" s="10"/>
      <c r="C15" s="365" t="s">
        <v>35</v>
      </c>
      <c r="D15" s="365"/>
      <c r="E15" s="365" t="s">
        <v>22</v>
      </c>
      <c r="F15" s="389"/>
    </row>
    <row r="16" spans="1:10" x14ac:dyDescent="0.2">
      <c r="A16" s="10"/>
      <c r="C16" s="1" t="s">
        <v>23</v>
      </c>
      <c r="D16" s="1" t="s">
        <v>24</v>
      </c>
      <c r="E16" s="1" t="s">
        <v>23</v>
      </c>
      <c r="F16" s="15" t="s">
        <v>24</v>
      </c>
    </row>
    <row r="17" spans="1:16" x14ac:dyDescent="0.2">
      <c r="A17" s="384" t="s">
        <v>127</v>
      </c>
      <c r="B17" s="1" t="s">
        <v>9</v>
      </c>
      <c r="C17" s="5">
        <v>82</v>
      </c>
      <c r="D17" s="5">
        <v>82</v>
      </c>
      <c r="E17" s="5">
        <v>68</v>
      </c>
      <c r="F17" s="18">
        <v>68</v>
      </c>
    </row>
    <row r="18" spans="1:16" x14ac:dyDescent="0.2">
      <c r="A18" s="384"/>
      <c r="B18" s="1" t="s">
        <v>26</v>
      </c>
      <c r="C18" s="5">
        <v>73.7</v>
      </c>
      <c r="D18" s="5">
        <v>73.7</v>
      </c>
      <c r="E18" s="5">
        <v>55.5</v>
      </c>
      <c r="F18" s="18">
        <v>55.5</v>
      </c>
    </row>
    <row r="19" spans="1:16" x14ac:dyDescent="0.2">
      <c r="A19" s="17"/>
      <c r="B19" s="1"/>
      <c r="F19" s="11"/>
    </row>
    <row r="20" spans="1:16" x14ac:dyDescent="0.2">
      <c r="A20" s="385" t="s">
        <v>29</v>
      </c>
      <c r="B20" s="386"/>
      <c r="C20" s="386"/>
      <c r="D20" s="386"/>
      <c r="E20" s="386"/>
      <c r="F20" s="386"/>
      <c r="G20" s="386"/>
      <c r="H20" s="386"/>
      <c r="I20" s="386"/>
      <c r="J20" s="386"/>
      <c r="K20" s="386"/>
      <c r="L20" s="386"/>
      <c r="M20" s="386"/>
      <c r="N20" s="386"/>
      <c r="O20" s="386"/>
      <c r="P20" s="387"/>
    </row>
    <row r="21" spans="1:16" ht="29.25" customHeight="1" x14ac:dyDescent="0.2">
      <c r="A21" s="388" t="s">
        <v>30</v>
      </c>
      <c r="B21" s="383"/>
      <c r="C21" s="383"/>
      <c r="D21" s="383"/>
      <c r="E21" s="383"/>
      <c r="F21" s="383"/>
      <c r="G21" s="47" t="s">
        <v>120</v>
      </c>
      <c r="H21" s="381" t="s">
        <v>32</v>
      </c>
      <c r="I21" s="365"/>
      <c r="J21" s="365"/>
      <c r="K21" s="365"/>
      <c r="L21" s="365"/>
      <c r="M21" s="365"/>
      <c r="N21" s="389"/>
      <c r="O21" t="s">
        <v>33</v>
      </c>
      <c r="P21" s="29" t="s">
        <v>34</v>
      </c>
    </row>
    <row r="22" spans="1:16" x14ac:dyDescent="0.2">
      <c r="A22" s="10"/>
      <c r="C22" s="365" t="s">
        <v>35</v>
      </c>
      <c r="D22" s="365"/>
      <c r="E22" s="365" t="s">
        <v>22</v>
      </c>
      <c r="F22" s="365"/>
      <c r="G22" s="34"/>
      <c r="H22" s="34"/>
      <c r="J22" s="365" t="s">
        <v>35</v>
      </c>
      <c r="K22" s="365"/>
      <c r="L22" s="365" t="s">
        <v>22</v>
      </c>
      <c r="M22" s="365"/>
      <c r="N22" s="11"/>
      <c r="P22" s="29"/>
    </row>
    <row r="23" spans="1:16" x14ac:dyDescent="0.2">
      <c r="A23" s="10"/>
      <c r="C23" s="1" t="s">
        <v>23</v>
      </c>
      <c r="D23" s="1" t="s">
        <v>24</v>
      </c>
      <c r="E23" s="1" t="s">
        <v>23</v>
      </c>
      <c r="F23" s="1" t="s">
        <v>24</v>
      </c>
      <c r="G23" s="34"/>
      <c r="H23" s="34"/>
      <c r="J23" s="1" t="s">
        <v>23</v>
      </c>
      <c r="K23" s="1" t="s">
        <v>24</v>
      </c>
      <c r="L23" s="1" t="s">
        <v>23</v>
      </c>
      <c r="M23" s="1" t="s">
        <v>24</v>
      </c>
      <c r="N23" s="11"/>
      <c r="P23" s="29"/>
    </row>
    <row r="24" spans="1:16" x14ac:dyDescent="0.2">
      <c r="A24" s="12" t="s">
        <v>36</v>
      </c>
      <c r="B24" s="1" t="s">
        <v>37</v>
      </c>
      <c r="C24" s="5">
        <v>27.72</v>
      </c>
      <c r="D24" s="4">
        <v>0</v>
      </c>
      <c r="E24" s="5">
        <v>52.29</v>
      </c>
      <c r="F24" s="4">
        <v>0</v>
      </c>
      <c r="G24" s="34" t="s">
        <v>38</v>
      </c>
      <c r="H24" s="34"/>
      <c r="J24" s="31">
        <f>C24*3415</f>
        <v>94663.8</v>
      </c>
      <c r="K24" s="31">
        <f>D24*3415</f>
        <v>0</v>
      </c>
      <c r="L24" s="31">
        <f>E24*3415</f>
        <v>178570.35</v>
      </c>
      <c r="M24" s="31">
        <f>F24*3415</f>
        <v>0</v>
      </c>
      <c r="N24" s="11" t="s">
        <v>39</v>
      </c>
      <c r="P24" s="29"/>
    </row>
    <row r="25" spans="1:16" x14ac:dyDescent="0.2">
      <c r="A25" s="12" t="s">
        <v>40</v>
      </c>
      <c r="B25" s="1" t="s">
        <v>37</v>
      </c>
      <c r="C25" s="5">
        <v>0</v>
      </c>
      <c r="D25" s="5">
        <v>0</v>
      </c>
      <c r="E25" s="5">
        <v>0</v>
      </c>
      <c r="F25" s="5">
        <v>0</v>
      </c>
      <c r="G25" s="34" t="s">
        <v>38</v>
      </c>
      <c r="H25" s="34"/>
      <c r="J25" s="31">
        <f>C25*3415</f>
        <v>0</v>
      </c>
      <c r="K25" s="31">
        <f t="shared" ref="K25:M25" si="0">D25*3415</f>
        <v>0</v>
      </c>
      <c r="L25" s="31">
        <f t="shared" si="0"/>
        <v>0</v>
      </c>
      <c r="M25" s="31">
        <f t="shared" si="0"/>
        <v>0</v>
      </c>
      <c r="N25" s="11" t="s">
        <v>39</v>
      </c>
      <c r="P25" s="29"/>
    </row>
    <row r="26" spans="1:16" x14ac:dyDescent="0.2">
      <c r="A26" s="12" t="s">
        <v>41</v>
      </c>
      <c r="B26" s="1" t="s">
        <v>42</v>
      </c>
      <c r="C26" s="27">
        <f>C56*C59*3415</f>
        <v>0</v>
      </c>
      <c r="D26" s="27"/>
      <c r="E26" s="27"/>
      <c r="F26" s="27"/>
      <c r="G26" s="34"/>
      <c r="H26" s="34"/>
      <c r="N26" s="11"/>
      <c r="P26" s="29"/>
    </row>
    <row r="27" spans="1:16" x14ac:dyDescent="0.2">
      <c r="A27" s="12" t="s">
        <v>43</v>
      </c>
      <c r="B27" s="1" t="s">
        <v>42</v>
      </c>
      <c r="C27" s="5">
        <v>0</v>
      </c>
      <c r="D27" s="5">
        <v>0</v>
      </c>
      <c r="E27" s="5">
        <v>0</v>
      </c>
      <c r="F27" s="5">
        <v>0</v>
      </c>
      <c r="G27" s="34"/>
      <c r="H27" s="34"/>
      <c r="N27" s="11"/>
      <c r="P27" s="29"/>
    </row>
    <row r="28" spans="1:16" ht="16" x14ac:dyDescent="0.2">
      <c r="A28" s="17" t="s">
        <v>108</v>
      </c>
      <c r="B28" s="1" t="s">
        <v>45</v>
      </c>
      <c r="C28" s="5">
        <v>202.5</v>
      </c>
      <c r="D28" s="4"/>
      <c r="E28" s="5">
        <v>225</v>
      </c>
      <c r="F28" s="4"/>
      <c r="G28" s="34" t="s">
        <v>38</v>
      </c>
      <c r="H28" s="34"/>
      <c r="J28" s="45">
        <f>C28*8.33</f>
        <v>1686.825</v>
      </c>
      <c r="K28" s="45"/>
      <c r="L28" s="45">
        <f>E28*8.33</f>
        <v>1874.25</v>
      </c>
      <c r="M28" s="45"/>
      <c r="N28" s="11" t="s">
        <v>116</v>
      </c>
      <c r="O28" t="s">
        <v>128</v>
      </c>
      <c r="P28" s="29" t="s">
        <v>129</v>
      </c>
    </row>
    <row r="29" spans="1:16" ht="16" x14ac:dyDescent="0.2">
      <c r="A29" s="17" t="s">
        <v>130</v>
      </c>
      <c r="B29" s="1" t="s">
        <v>49</v>
      </c>
      <c r="C29" s="6">
        <v>0.85</v>
      </c>
      <c r="D29" s="28">
        <f>1-C29</f>
        <v>0.15000000000000002</v>
      </c>
      <c r="E29" s="6">
        <v>0.9</v>
      </c>
      <c r="F29" s="38">
        <f>1-E29</f>
        <v>9.9999999999999978E-2</v>
      </c>
      <c r="G29" s="34"/>
      <c r="H29" s="34"/>
      <c r="N29" s="11"/>
      <c r="P29" s="29"/>
    </row>
    <row r="30" spans="1:16" x14ac:dyDescent="0.2">
      <c r="A30" s="12" t="s">
        <v>131</v>
      </c>
      <c r="B30" s="1" t="s">
        <v>51</v>
      </c>
      <c r="C30" s="5">
        <v>12</v>
      </c>
      <c r="D30" s="27">
        <f>24-C30</f>
        <v>12</v>
      </c>
      <c r="E30" s="5">
        <v>12</v>
      </c>
      <c r="F30" s="8">
        <f>24-E30</f>
        <v>12</v>
      </c>
      <c r="G30" s="34" t="s">
        <v>52</v>
      </c>
      <c r="H30" s="34"/>
      <c r="J30" s="46">
        <f>J28*C29/C30</f>
        <v>119.48343749999999</v>
      </c>
      <c r="K30" s="46">
        <f>J28*D29/D30</f>
        <v>21.085312500000004</v>
      </c>
      <c r="L30" s="46">
        <f>L28*E29/E30</f>
        <v>140.56874999999999</v>
      </c>
      <c r="M30" s="46">
        <f>L28*F29/F30</f>
        <v>15.618749999999997</v>
      </c>
      <c r="N30" s="11" t="s">
        <v>53</v>
      </c>
      <c r="P30" s="29"/>
    </row>
    <row r="31" spans="1:16" ht="16" x14ac:dyDescent="0.2">
      <c r="A31" s="17" t="s">
        <v>54</v>
      </c>
      <c r="B31" s="2" t="s">
        <v>42</v>
      </c>
      <c r="C31" s="8">
        <f>SUM(J24,J25,C27)</f>
        <v>94663.8</v>
      </c>
      <c r="D31" s="8">
        <f>SUM(K24,K25,D27)</f>
        <v>0</v>
      </c>
      <c r="E31" s="8">
        <f>SUM(L24,L25,E27)</f>
        <v>178570.35</v>
      </c>
      <c r="F31" s="8">
        <f>SUM(M24,M25,F27)</f>
        <v>0</v>
      </c>
      <c r="G31" s="34" t="s">
        <v>55</v>
      </c>
      <c r="H31" s="34"/>
      <c r="N31" s="11"/>
      <c r="P31" s="29"/>
    </row>
    <row r="32" spans="1:16" ht="16" x14ac:dyDescent="0.2">
      <c r="A32" s="19" t="s">
        <v>56</v>
      </c>
      <c r="B32" s="20" t="s">
        <v>42</v>
      </c>
      <c r="C32" s="21">
        <f>J30*1060</f>
        <v>126652.44374999999</v>
      </c>
      <c r="D32" s="21">
        <f t="shared" ref="D32:F32" si="1">K30*1060</f>
        <v>22350.431250000005</v>
      </c>
      <c r="E32" s="21">
        <f t="shared" si="1"/>
        <v>149002.875</v>
      </c>
      <c r="F32" s="21">
        <f t="shared" si="1"/>
        <v>16555.874999999996</v>
      </c>
      <c r="G32" s="44" t="s">
        <v>55</v>
      </c>
      <c r="H32" s="44"/>
      <c r="I32" s="24"/>
      <c r="J32" s="24"/>
      <c r="K32" s="24"/>
      <c r="L32" s="24"/>
      <c r="M32" s="24"/>
      <c r="N32" s="36"/>
      <c r="O32" s="24"/>
      <c r="P32" s="37"/>
    </row>
    <row r="33" spans="1:17" x14ac:dyDescent="0.2">
      <c r="A33" s="17"/>
      <c r="B33" s="2"/>
      <c r="C33" s="377" t="s">
        <v>132</v>
      </c>
      <c r="D33" s="377"/>
      <c r="E33" s="377"/>
      <c r="F33" s="377"/>
      <c r="N33" s="11"/>
      <c r="P33" s="11"/>
    </row>
    <row r="34" spans="1:17" x14ac:dyDescent="0.2">
      <c r="A34" s="17"/>
      <c r="B34" s="2"/>
      <c r="N34" s="11"/>
      <c r="P34" s="11"/>
    </row>
    <row r="35" spans="1:17" x14ac:dyDescent="0.2">
      <c r="A35" s="378" t="s">
        <v>117</v>
      </c>
      <c r="B35" s="379"/>
      <c r="C35" s="379"/>
      <c r="D35" s="379"/>
      <c r="E35" s="379"/>
      <c r="F35" s="379"/>
      <c r="G35" s="375"/>
      <c r="H35" s="379"/>
      <c r="I35" s="379"/>
      <c r="J35" s="379"/>
      <c r="K35" s="379"/>
      <c r="L35" s="379"/>
      <c r="M35" s="379"/>
      <c r="N35" s="379"/>
      <c r="O35" s="379"/>
      <c r="P35" s="380"/>
    </row>
    <row r="36" spans="1:17" ht="32" x14ac:dyDescent="0.2">
      <c r="A36" s="381" t="s">
        <v>118</v>
      </c>
      <c r="B36" s="365"/>
      <c r="C36" s="365"/>
      <c r="D36" s="365"/>
      <c r="E36" s="365"/>
      <c r="F36" s="365"/>
      <c r="G36" s="39" t="s">
        <v>120</v>
      </c>
      <c r="N36" s="11"/>
      <c r="P36" s="29"/>
    </row>
    <row r="37" spans="1:17" ht="36" customHeight="1" x14ac:dyDescent="0.2">
      <c r="A37" s="382" t="s">
        <v>133</v>
      </c>
      <c r="B37" s="383"/>
      <c r="C37" s="383"/>
      <c r="D37" s="383"/>
      <c r="E37" s="383"/>
      <c r="F37" s="383"/>
      <c r="G37" s="43"/>
      <c r="N37" s="11"/>
      <c r="P37" s="29"/>
    </row>
    <row r="38" spans="1:17" x14ac:dyDescent="0.2">
      <c r="A38" s="30"/>
      <c r="B38" s="1"/>
      <c r="C38" s="365" t="s">
        <v>35</v>
      </c>
      <c r="D38" s="365"/>
      <c r="E38" s="365" t="s">
        <v>22</v>
      </c>
      <c r="F38" s="365"/>
      <c r="G38" s="43"/>
      <c r="N38" s="11"/>
      <c r="P38" s="29"/>
    </row>
    <row r="39" spans="1:17" x14ac:dyDescent="0.2">
      <c r="A39" s="30"/>
      <c r="B39" s="1"/>
      <c r="C39" s="1" t="s">
        <v>23</v>
      </c>
      <c r="D39" s="1" t="s">
        <v>24</v>
      </c>
      <c r="E39" s="1" t="s">
        <v>23</v>
      </c>
      <c r="F39" s="1" t="s">
        <v>24</v>
      </c>
      <c r="G39" s="43"/>
      <c r="H39" s="1" t="s">
        <v>61</v>
      </c>
      <c r="I39" s="1" t="s">
        <v>62</v>
      </c>
      <c r="N39" s="11"/>
      <c r="P39" s="29"/>
    </row>
    <row r="40" spans="1:17" ht="16" x14ac:dyDescent="0.2">
      <c r="A40" s="23" t="s">
        <v>63</v>
      </c>
      <c r="B40" s="1" t="s">
        <v>64</v>
      </c>
      <c r="C40" s="58">
        <v>2000</v>
      </c>
      <c r="D40" s="58">
        <v>2000</v>
      </c>
      <c r="E40" s="58">
        <v>2000</v>
      </c>
      <c r="F40" s="58">
        <v>2000</v>
      </c>
      <c r="G40" s="40" t="s">
        <v>65</v>
      </c>
      <c r="H40">
        <f>MIN(C40:F40)</f>
        <v>2000</v>
      </c>
      <c r="I40">
        <f>MAX(C40:F40)</f>
        <v>2000</v>
      </c>
      <c r="N40" s="11"/>
      <c r="O40" t="s">
        <v>66</v>
      </c>
      <c r="P40" s="29" t="s">
        <v>129</v>
      </c>
      <c r="Q40" t="s">
        <v>134</v>
      </c>
    </row>
    <row r="41" spans="1:17" ht="16" x14ac:dyDescent="0.2">
      <c r="A41" s="23" t="s">
        <v>135</v>
      </c>
      <c r="B41" s="1" t="s">
        <v>42</v>
      </c>
      <c r="C41" s="58">
        <v>221316</v>
      </c>
      <c r="D41" s="58">
        <v>22350</v>
      </c>
      <c r="E41" s="58">
        <v>327573</v>
      </c>
      <c r="F41" s="58">
        <v>16556</v>
      </c>
      <c r="G41" s="40" t="s">
        <v>69</v>
      </c>
      <c r="J41" s="31">
        <f>C41-C31*0.8</f>
        <v>145584.95999999999</v>
      </c>
      <c r="K41" s="31">
        <f t="shared" ref="K41:M42" si="2">D41-D31*0.8</f>
        <v>22350</v>
      </c>
      <c r="L41" s="31">
        <f t="shared" si="2"/>
        <v>184716.72</v>
      </c>
      <c r="M41" s="31">
        <f t="shared" si="2"/>
        <v>16556</v>
      </c>
      <c r="N41" s="13"/>
      <c r="O41" t="s">
        <v>70</v>
      </c>
      <c r="P41" s="29" t="s">
        <v>129</v>
      </c>
      <c r="Q41" t="s">
        <v>136</v>
      </c>
    </row>
    <row r="42" spans="1:17" ht="16" x14ac:dyDescent="0.2">
      <c r="A42" s="23" t="s">
        <v>137</v>
      </c>
      <c r="B42" s="1" t="s">
        <v>42</v>
      </c>
      <c r="C42" s="58">
        <v>126652</v>
      </c>
      <c r="D42" s="58">
        <v>22350</v>
      </c>
      <c r="E42" s="58">
        <v>149003</v>
      </c>
      <c r="F42" s="58">
        <v>16556</v>
      </c>
      <c r="G42" s="40" t="s">
        <v>69</v>
      </c>
      <c r="J42" s="31">
        <f>C42-C32*0.8</f>
        <v>25330.044999999998</v>
      </c>
      <c r="K42" s="31">
        <f t="shared" si="2"/>
        <v>4469.6549999999952</v>
      </c>
      <c r="L42" s="31">
        <f t="shared" si="2"/>
        <v>29800.699999999997</v>
      </c>
      <c r="M42" s="31">
        <f t="shared" si="2"/>
        <v>3311.3000000000029</v>
      </c>
      <c r="N42" s="13"/>
      <c r="O42" t="s">
        <v>72</v>
      </c>
      <c r="P42" s="29" t="s">
        <v>129</v>
      </c>
      <c r="Q42" t="s">
        <v>136</v>
      </c>
    </row>
    <row r="43" spans="1:17" x14ac:dyDescent="0.2">
      <c r="A43" s="366" t="s">
        <v>73</v>
      </c>
      <c r="B43" s="367"/>
      <c r="C43" s="32">
        <f>(C41-C42)/C41</f>
        <v>0.42773229228795029</v>
      </c>
      <c r="D43" s="32">
        <f t="shared" ref="D43:F43" si="3">(D41-D42)/D41</f>
        <v>0</v>
      </c>
      <c r="E43" s="32">
        <f t="shared" si="3"/>
        <v>0.54513039841500976</v>
      </c>
      <c r="F43" s="32">
        <f t="shared" si="3"/>
        <v>0</v>
      </c>
      <c r="G43" s="40" t="s">
        <v>65</v>
      </c>
      <c r="H43">
        <f>MIN(C43:F43)</f>
        <v>0</v>
      </c>
      <c r="I43">
        <f>MAX(C43:F43)</f>
        <v>0.54513039841500976</v>
      </c>
      <c r="N43" s="11"/>
      <c r="O43" s="33" t="s">
        <v>138</v>
      </c>
      <c r="P43" s="29" t="s">
        <v>129</v>
      </c>
      <c r="Q43" t="s">
        <v>139</v>
      </c>
    </row>
    <row r="44" spans="1:17" ht="16" x14ac:dyDescent="0.2">
      <c r="A44" s="23" t="s">
        <v>74</v>
      </c>
      <c r="B44" s="1" t="s">
        <v>42</v>
      </c>
      <c r="C44" s="58">
        <v>31989</v>
      </c>
      <c r="D44" s="58">
        <v>22350</v>
      </c>
      <c r="E44" s="58">
        <v>0</v>
      </c>
      <c r="F44" s="58">
        <v>16556</v>
      </c>
      <c r="G44" s="40"/>
      <c r="N44" s="11"/>
      <c r="P44" s="29"/>
    </row>
    <row r="45" spans="1:17" ht="16" x14ac:dyDescent="0.2">
      <c r="A45" s="23" t="s">
        <v>75</v>
      </c>
      <c r="B45" s="1" t="s">
        <v>42</v>
      </c>
      <c r="C45" s="58">
        <v>0</v>
      </c>
      <c r="D45" s="58">
        <v>0</v>
      </c>
      <c r="E45" s="58">
        <v>0</v>
      </c>
      <c r="F45" s="58">
        <v>0</v>
      </c>
      <c r="G45" s="40" t="s">
        <v>52</v>
      </c>
      <c r="J45" s="57">
        <f>C45/C44</f>
        <v>0</v>
      </c>
      <c r="K45" s="57">
        <f t="shared" ref="K45:M45" si="4">D45/D44</f>
        <v>0</v>
      </c>
      <c r="L45" s="57" t="e">
        <f t="shared" si="4"/>
        <v>#DIV/0!</v>
      </c>
      <c r="M45" s="57">
        <f t="shared" si="4"/>
        <v>0</v>
      </c>
      <c r="N45" s="11"/>
      <c r="O45" s="33" t="s">
        <v>76</v>
      </c>
      <c r="P45" s="29" t="s">
        <v>129</v>
      </c>
      <c r="Q45" t="s">
        <v>140</v>
      </c>
    </row>
    <row r="46" spans="1:17" x14ac:dyDescent="0.2">
      <c r="A46" s="34"/>
      <c r="G46" s="40"/>
      <c r="N46" s="11"/>
      <c r="P46" s="29"/>
    </row>
    <row r="47" spans="1:17" ht="16" x14ac:dyDescent="0.2">
      <c r="A47" s="23" t="s">
        <v>77</v>
      </c>
      <c r="B47" s="368"/>
      <c r="C47" s="368"/>
      <c r="D47" s="368"/>
      <c r="E47" s="368"/>
      <c r="F47" s="368"/>
      <c r="G47" s="40"/>
      <c r="N47" s="11"/>
      <c r="P47" s="29"/>
    </row>
    <row r="48" spans="1:17" ht="16" x14ac:dyDescent="0.2">
      <c r="A48" s="23" t="s">
        <v>79</v>
      </c>
      <c r="B48" s="368"/>
      <c r="C48" s="368"/>
      <c r="D48" s="368"/>
      <c r="E48" s="368"/>
      <c r="F48" s="368"/>
      <c r="G48" s="40"/>
      <c r="N48" s="11"/>
      <c r="P48" s="29"/>
    </row>
    <row r="49" spans="1:16" ht="16" x14ac:dyDescent="0.2">
      <c r="A49" s="35" t="s">
        <v>80</v>
      </c>
      <c r="B49" s="369"/>
      <c r="C49" s="369"/>
      <c r="D49" s="369"/>
      <c r="E49" s="369"/>
      <c r="F49" s="369"/>
      <c r="G49" s="41"/>
      <c r="H49" s="24"/>
      <c r="I49" s="24"/>
      <c r="J49" s="24"/>
      <c r="K49" s="24"/>
      <c r="L49" s="24"/>
      <c r="M49" s="24"/>
      <c r="N49" s="36"/>
      <c r="O49" s="24"/>
      <c r="P49" s="37"/>
    </row>
    <row r="50" spans="1:16" ht="36.75" customHeight="1" x14ac:dyDescent="0.2">
      <c r="A50" s="370" t="s">
        <v>104</v>
      </c>
      <c r="B50" s="370"/>
      <c r="C50" s="370"/>
      <c r="D50" s="370"/>
      <c r="E50" s="370"/>
      <c r="F50" s="370"/>
    </row>
    <row r="53" spans="1:16" ht="32" customHeight="1" x14ac:dyDescent="0.2">
      <c r="A53" s="371" t="s">
        <v>82</v>
      </c>
      <c r="B53" s="372"/>
      <c r="C53" s="372"/>
      <c r="D53" s="372"/>
      <c r="E53" s="372"/>
      <c r="F53" s="372"/>
      <c r="G53" s="42"/>
      <c r="H53" s="25"/>
      <c r="I53" s="25"/>
      <c r="J53" s="25"/>
      <c r="K53" s="25"/>
      <c r="L53" s="25"/>
      <c r="M53" s="25"/>
      <c r="N53" s="25"/>
      <c r="O53" s="54"/>
      <c r="P53" s="26"/>
    </row>
    <row r="54" spans="1:16" ht="32" customHeight="1" x14ac:dyDescent="0.2">
      <c r="A54" s="22"/>
      <c r="B54" s="3"/>
      <c r="C54" s="365" t="s">
        <v>35</v>
      </c>
      <c r="D54" s="365"/>
      <c r="E54" s="365" t="s">
        <v>22</v>
      </c>
      <c r="F54" s="365"/>
      <c r="G54" s="40"/>
      <c r="O54" s="34"/>
      <c r="P54" s="29"/>
    </row>
    <row r="55" spans="1:16" ht="32" customHeight="1" x14ac:dyDescent="0.2">
      <c r="A55" s="22"/>
      <c r="B55" s="3"/>
      <c r="C55" s="1" t="s">
        <v>23</v>
      </c>
      <c r="D55" s="1" t="s">
        <v>24</v>
      </c>
      <c r="E55" s="1" t="s">
        <v>23</v>
      </c>
      <c r="F55" s="1" t="s">
        <v>24</v>
      </c>
      <c r="G55" s="40"/>
      <c r="O55" s="34"/>
      <c r="P55" s="29"/>
    </row>
    <row r="56" spans="1:16" ht="32" customHeight="1" x14ac:dyDescent="0.2">
      <c r="A56" s="49" t="s">
        <v>83</v>
      </c>
      <c r="B56" s="14" t="s">
        <v>141</v>
      </c>
      <c r="C56" s="50">
        <v>0</v>
      </c>
      <c r="D56" s="51">
        <f>C56</f>
        <v>0</v>
      </c>
      <c r="E56" s="50">
        <v>0</v>
      </c>
      <c r="F56" s="51">
        <f>E56</f>
        <v>0</v>
      </c>
      <c r="G56" s="40"/>
      <c r="O56" s="34"/>
      <c r="P56" s="29"/>
    </row>
    <row r="57" spans="1:16" ht="32" x14ac:dyDescent="0.2">
      <c r="A57" s="49" t="s">
        <v>142</v>
      </c>
      <c r="B57" s="48" t="s">
        <v>86</v>
      </c>
      <c r="C57" s="55"/>
      <c r="D57" s="55"/>
      <c r="E57" s="55"/>
      <c r="F57" s="55"/>
      <c r="G57" s="40" t="s">
        <v>38</v>
      </c>
      <c r="J57">
        <f>C57/24/8*8.33</f>
        <v>0</v>
      </c>
      <c r="K57">
        <f>D57/24/8*8.33</f>
        <v>0</v>
      </c>
      <c r="L57">
        <f>E57/24/8*8.33</f>
        <v>0</v>
      </c>
      <c r="M57">
        <f>F57/24/8*8.33</f>
        <v>0</v>
      </c>
      <c r="N57" t="s">
        <v>88</v>
      </c>
      <c r="O57" s="34"/>
      <c r="P57" s="29"/>
    </row>
    <row r="58" spans="1:16" ht="32" x14ac:dyDescent="0.2">
      <c r="A58" s="49" t="s">
        <v>143</v>
      </c>
      <c r="B58" s="48" t="s">
        <v>90</v>
      </c>
      <c r="C58" s="55"/>
      <c r="D58" s="55"/>
      <c r="E58" s="55"/>
      <c r="F58" s="55"/>
      <c r="G58" s="40"/>
      <c r="O58" s="34" t="s">
        <v>144</v>
      </c>
      <c r="P58" s="29" t="s">
        <v>129</v>
      </c>
    </row>
    <row r="59" spans="1:16" ht="28.5" customHeight="1" x14ac:dyDescent="0.2">
      <c r="A59" s="49" t="s">
        <v>145</v>
      </c>
      <c r="B59" s="48" t="s">
        <v>93</v>
      </c>
      <c r="C59" s="55"/>
      <c r="D59" s="55"/>
      <c r="E59" s="55"/>
      <c r="F59" s="55"/>
      <c r="G59" s="40"/>
      <c r="O59" s="34"/>
      <c r="P59" s="29"/>
    </row>
    <row r="60" spans="1:16" ht="28.5" customHeight="1" x14ac:dyDescent="0.2">
      <c r="A60" s="49" t="s">
        <v>94</v>
      </c>
      <c r="B60" s="48" t="s">
        <v>95</v>
      </c>
      <c r="C60" s="32">
        <f>J57*C56</f>
        <v>0</v>
      </c>
      <c r="D60" s="32">
        <f>K57*D56</f>
        <v>0</v>
      </c>
      <c r="E60" s="32">
        <f>L57*E56</f>
        <v>0</v>
      </c>
      <c r="F60" s="32">
        <f>M57*F56</f>
        <v>0</v>
      </c>
      <c r="G60" s="40"/>
      <c r="O60" s="34"/>
      <c r="P60" s="29"/>
    </row>
    <row r="61" spans="1:16" ht="16" x14ac:dyDescent="0.2">
      <c r="A61" s="49" t="s">
        <v>146</v>
      </c>
      <c r="B61" t="s">
        <v>42</v>
      </c>
      <c r="C61" s="56">
        <v>0</v>
      </c>
      <c r="D61" s="56"/>
      <c r="E61" s="56"/>
      <c r="F61" s="56"/>
      <c r="G61" s="40" t="s">
        <v>69</v>
      </c>
      <c r="J61">
        <f>0.1*C44-C61</f>
        <v>3198.9</v>
      </c>
      <c r="K61">
        <f>0.1*D44-D61</f>
        <v>2235</v>
      </c>
      <c r="L61">
        <f>0.1*E44-E61</f>
        <v>0</v>
      </c>
      <c r="M61">
        <f>0.1*F44-F61</f>
        <v>1655.6000000000001</v>
      </c>
      <c r="O61" s="34"/>
      <c r="P61" s="29"/>
    </row>
    <row r="62" spans="1:16" ht="33" customHeight="1" x14ac:dyDescent="0.2">
      <c r="A62" s="59" t="s">
        <v>147</v>
      </c>
      <c r="B62" s="373" t="s">
        <v>78</v>
      </c>
      <c r="C62" s="373"/>
      <c r="D62" s="373"/>
      <c r="E62" s="373"/>
      <c r="F62" s="373"/>
      <c r="G62" s="41"/>
      <c r="H62" s="24"/>
      <c r="I62" s="24"/>
      <c r="J62" s="24"/>
      <c r="K62" s="24"/>
      <c r="L62" s="24"/>
      <c r="M62" s="24"/>
      <c r="N62" s="24"/>
      <c r="O62" s="44"/>
      <c r="P62" s="37"/>
    </row>
    <row r="64" spans="1:16" x14ac:dyDescent="0.2">
      <c r="A64" s="374" t="s">
        <v>97</v>
      </c>
      <c r="B64" s="375"/>
      <c r="C64" s="375"/>
      <c r="D64" s="375"/>
      <c r="E64" s="375"/>
      <c r="F64" s="375"/>
      <c r="G64" s="375"/>
      <c r="H64" s="375"/>
      <c r="I64" s="375"/>
      <c r="J64" s="375"/>
      <c r="K64" s="375"/>
      <c r="L64" s="375"/>
      <c r="M64" s="375"/>
      <c r="N64" s="375"/>
      <c r="O64" s="375"/>
      <c r="P64" s="376"/>
    </row>
    <row r="65" spans="1:16" x14ac:dyDescent="0.2">
      <c r="A65" s="374" t="s">
        <v>148</v>
      </c>
      <c r="B65" s="375"/>
      <c r="C65" s="375"/>
      <c r="D65" s="375"/>
      <c r="E65" s="375"/>
      <c r="F65" s="375"/>
      <c r="G65" s="42"/>
      <c r="O65" s="54"/>
      <c r="P65" s="26"/>
    </row>
    <row r="66" spans="1:16" x14ac:dyDescent="0.2">
      <c r="A66" s="34"/>
      <c r="G66" s="40"/>
      <c r="O66" s="34"/>
      <c r="P66" s="29"/>
    </row>
    <row r="67" spans="1:16" x14ac:dyDescent="0.2">
      <c r="A67" s="34"/>
      <c r="C67" s="365" t="s">
        <v>35</v>
      </c>
      <c r="D67" s="365"/>
      <c r="E67" s="365" t="s">
        <v>22</v>
      </c>
      <c r="F67" s="365"/>
      <c r="G67" s="40"/>
      <c r="O67" s="34"/>
      <c r="P67" s="29"/>
    </row>
    <row r="68" spans="1:16" x14ac:dyDescent="0.2">
      <c r="A68" s="34"/>
      <c r="C68" s="1" t="s">
        <v>23</v>
      </c>
      <c r="D68" s="1" t="s">
        <v>24</v>
      </c>
      <c r="E68" s="1" t="s">
        <v>23</v>
      </c>
      <c r="F68" s="1" t="s">
        <v>24</v>
      </c>
      <c r="G68" s="40"/>
      <c r="O68" s="34"/>
      <c r="P68" s="29"/>
    </row>
    <row r="69" spans="1:16" x14ac:dyDescent="0.2">
      <c r="A69" s="34" t="s">
        <v>99</v>
      </c>
      <c r="B69" t="s">
        <v>42</v>
      </c>
      <c r="C69" s="52">
        <f>C41</f>
        <v>221316</v>
      </c>
      <c r="D69" s="52">
        <f>D41</f>
        <v>22350</v>
      </c>
      <c r="E69" s="52">
        <f>E41</f>
        <v>327573</v>
      </c>
      <c r="F69" s="52">
        <f>F41</f>
        <v>16556</v>
      </c>
      <c r="G69" s="40" t="s">
        <v>69</v>
      </c>
      <c r="J69" s="31">
        <f t="shared" ref="J69:M70" si="5">C69-C31</f>
        <v>126652.2</v>
      </c>
      <c r="K69" s="31">
        <f t="shared" si="5"/>
        <v>22350</v>
      </c>
      <c r="L69" s="31">
        <f t="shared" si="5"/>
        <v>149002.65</v>
      </c>
      <c r="M69" s="31">
        <f t="shared" si="5"/>
        <v>16556</v>
      </c>
      <c r="O69" s="34" t="s">
        <v>100</v>
      </c>
      <c r="P69" s="29" t="s">
        <v>129</v>
      </c>
    </row>
    <row r="70" spans="1:16" x14ac:dyDescent="0.2">
      <c r="A70" s="44" t="s">
        <v>149</v>
      </c>
      <c r="B70" s="24" t="s">
        <v>42</v>
      </c>
      <c r="C70" s="53">
        <f>C60*1060+C42</f>
        <v>126652</v>
      </c>
      <c r="D70" s="53">
        <f>D60*1060+D42</f>
        <v>22350</v>
      </c>
      <c r="E70" s="53">
        <f>E60*1060+E42</f>
        <v>149003</v>
      </c>
      <c r="F70" s="53">
        <f>F60*1060+F42</f>
        <v>16556</v>
      </c>
      <c r="G70" s="41" t="s">
        <v>69</v>
      </c>
      <c r="J70" s="31">
        <f t="shared" si="5"/>
        <v>-0.44374999999126885</v>
      </c>
      <c r="K70" s="31">
        <f t="shared" si="5"/>
        <v>-0.43125000000509317</v>
      </c>
      <c r="L70" s="31">
        <f t="shared" si="5"/>
        <v>0.125</v>
      </c>
      <c r="M70" s="31">
        <f t="shared" si="5"/>
        <v>0.12500000000363798</v>
      </c>
      <c r="O70" s="44" t="s">
        <v>103</v>
      </c>
      <c r="P70" s="37" t="s">
        <v>129</v>
      </c>
    </row>
    <row r="71" spans="1:16" x14ac:dyDescent="0.2">
      <c r="A71" s="44"/>
      <c r="B71" s="24"/>
      <c r="C71" s="24"/>
      <c r="D71" s="24"/>
      <c r="E71" s="24"/>
      <c r="F71" s="24"/>
      <c r="G71" s="24"/>
      <c r="H71" s="24"/>
      <c r="I71" s="24"/>
      <c r="J71" s="24"/>
      <c r="K71" s="24"/>
      <c r="L71" s="24"/>
      <c r="M71" s="24"/>
      <c r="N71" s="24"/>
      <c r="O71" s="24"/>
      <c r="P71" s="37"/>
    </row>
    <row r="73" spans="1:16" x14ac:dyDescent="0.2">
      <c r="A73" t="s">
        <v>104</v>
      </c>
    </row>
  </sheetData>
  <mergeCells count="34">
    <mergeCell ref="C15:D15"/>
    <mergeCell ref="E15:F15"/>
    <mergeCell ref="A5:B5"/>
    <mergeCell ref="A10:F10"/>
    <mergeCell ref="B11:D11"/>
    <mergeCell ref="E11:F12"/>
    <mergeCell ref="A14:F14"/>
    <mergeCell ref="A17:A18"/>
    <mergeCell ref="A20:P20"/>
    <mergeCell ref="A21:F21"/>
    <mergeCell ref="H21:N21"/>
    <mergeCell ref="C22:D22"/>
    <mergeCell ref="E22:F22"/>
    <mergeCell ref="J22:K22"/>
    <mergeCell ref="L22:M22"/>
    <mergeCell ref="C33:F33"/>
    <mergeCell ref="A35:P35"/>
    <mergeCell ref="A36:F36"/>
    <mergeCell ref="A37:F37"/>
    <mergeCell ref="C38:D38"/>
    <mergeCell ref="E38:F38"/>
    <mergeCell ref="C67:D67"/>
    <mergeCell ref="E67:F67"/>
    <mergeCell ref="A43:B43"/>
    <mergeCell ref="B47:F47"/>
    <mergeCell ref="B48:F48"/>
    <mergeCell ref="B49:F49"/>
    <mergeCell ref="A50:F50"/>
    <mergeCell ref="A53:F53"/>
    <mergeCell ref="C54:D54"/>
    <mergeCell ref="E54:F54"/>
    <mergeCell ref="B62:F62"/>
    <mergeCell ref="A64:P64"/>
    <mergeCell ref="A65:F65"/>
  </mergeCells>
  <pageMargins left="0.7" right="0.7" top="0.75" bottom="0.75" header="0.3" footer="0.3"/>
  <pageSetup orientation="portrait" horizontalDpi="0" verticalDpi="0"/>
  <legacy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FBAE6B6DB452246A3F2C2DEC7ECE161" ma:contentTypeVersion="7" ma:contentTypeDescription="Create a new document." ma:contentTypeScope="" ma:versionID="b333007fc067d62d92ba712f57786fd2">
  <xsd:schema xmlns:xsd="http://www.w3.org/2001/XMLSchema" xmlns:xs="http://www.w3.org/2001/XMLSchema" xmlns:p="http://schemas.microsoft.com/office/2006/metadata/properties" xmlns:ns2="864f8752-d9f1-4e10-8e39-ff43a10e68c8" targetNamespace="http://schemas.microsoft.com/office/2006/metadata/properties" ma:root="true" ma:fieldsID="1eda006da9f140066129e0ca9399251d" ns2:_="">
    <xsd:import namespace="864f8752-d9f1-4e10-8e39-ff43a10e68c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GenerationTime" minOccurs="0"/>
                <xsd:element ref="ns2:MediaServiceEventHashCode" minOccurs="0"/>
                <xsd:element ref="ns2:MediaLengthInSecond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64f8752-d9f1-4e10-8e39-ff43a10e68c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DateTaken" ma:index="14" nillable="true" ma:displayName="MediaServiceDateTaken" ma:hidden="true" ma:indexed="true" ma:internalName="MediaServiceDateTake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14244ED-4453-4574-8DC4-40444B75ED7C}">
  <ds:schemaRefs>
    <ds:schemaRef ds:uri="http://schemas.microsoft.com/sharepoint/v3/contenttype/forms"/>
  </ds:schemaRefs>
</ds:datastoreItem>
</file>

<file path=customXml/itemProps2.xml><?xml version="1.0" encoding="utf-8"?>
<ds:datastoreItem xmlns:ds="http://schemas.openxmlformats.org/officeDocument/2006/customXml" ds:itemID="{D16FB093-F39A-4561-996B-55ADC4FA1F07}"/>
</file>

<file path=customXml/itemProps3.xml><?xml version="1.0" encoding="utf-8"?>
<ds:datastoreItem xmlns:ds="http://schemas.openxmlformats.org/officeDocument/2006/customXml" ds:itemID="{31E48E45-3EF9-449C-9615-D53079AE55F3}">
  <ds:schemaRefs>
    <ds:schemaRef ds:uri="http://schemas.microsoft.com/office/2006/documentManagement/types"/>
    <ds:schemaRef ds:uri="http://purl.org/dc/elements/1.1/"/>
    <ds:schemaRef ds:uri="http://schemas.microsoft.com/office/2006/metadata/properties"/>
    <ds:schemaRef ds:uri="http://www.w3.org/XML/1998/namespace"/>
    <ds:schemaRef ds:uri="http://purl.org/dc/terms/"/>
    <ds:schemaRef ds:uri="http://purl.org/dc/dcmitype/"/>
    <ds:schemaRef ds:uri="http://schemas.microsoft.com/office/infopath/2007/PartnerControls"/>
    <ds:schemaRef ds:uri="http://schemas.openxmlformats.org/package/2006/metadata/core-properties"/>
    <ds:schemaRef ds:uri="721698c2-9f6c-4dd7-9baf-b1608ac0ead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4</vt:i4>
      </vt:variant>
      <vt:variant>
        <vt:lpstr>Named Ranges</vt:lpstr>
      </vt:variant>
      <vt:variant>
        <vt:i4>1</vt:i4>
      </vt:variant>
    </vt:vector>
  </HeadingPairs>
  <TitlesOfParts>
    <vt:vector size="5" baseType="lpstr">
      <vt:lpstr>README</vt:lpstr>
      <vt:lpstr>Integrated Load and Sizing Calc</vt:lpstr>
      <vt:lpstr>Decoupled Load and Sizing</vt:lpstr>
      <vt:lpstr>ComCheck Style (MG - LiqDes)</vt:lpstr>
      <vt:lpstr>'Integrated Load and Sizing Calc'!Print_Area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Michael Gillespie</dc:creator>
  <cp:keywords/>
  <dc:description/>
  <cp:lastModifiedBy>Amy Droitcour</cp:lastModifiedBy>
  <cp:revision/>
  <dcterms:created xsi:type="dcterms:W3CDTF">2026-01-08T20:01:26Z</dcterms:created>
  <dcterms:modified xsi:type="dcterms:W3CDTF">2026-07-01T19:44:56Z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0x010100DFBAE6B6DB452246A3F2C2DEC7ECE161</vt:lpwstr>
  </property>
</Properties>
</file>